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_luis\Desktop\"/>
    </mc:Choice>
  </mc:AlternateContent>
  <bookViews>
    <workbookView xWindow="0" yWindow="0" windowWidth="28800" windowHeight="12435"/>
  </bookViews>
  <sheets>
    <sheet name="Inversiones" sheetId="1" r:id="rId1"/>
  </sheets>
  <externalReferences>
    <externalReference r:id="rId2"/>
  </externalReferences>
  <definedNames>
    <definedName name="_xlnm._FilterDatabase" localSheetId="0" hidden="1">Inversiones!$A$9:$BT$181</definedName>
    <definedName name="_xlnm.Print_Area" localSheetId="0">Inversiones!$A$1:$G$183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0" i="1" l="1"/>
  <c r="P180" i="1"/>
  <c r="H180" i="1" s="1"/>
  <c r="C180" i="1"/>
  <c r="Q179" i="1"/>
  <c r="P179" i="1"/>
  <c r="C179" i="1"/>
  <c r="Q178" i="1"/>
  <c r="P178" i="1"/>
  <c r="H178" i="1" s="1"/>
  <c r="C178" i="1"/>
  <c r="Q177" i="1"/>
  <c r="P177" i="1"/>
  <c r="C177" i="1"/>
  <c r="Q176" i="1"/>
  <c r="P176" i="1"/>
  <c r="C176" i="1"/>
  <c r="Q175" i="1"/>
  <c r="P175" i="1"/>
  <c r="H175" i="1" s="1"/>
  <c r="C175" i="1"/>
  <c r="Q174" i="1"/>
  <c r="P174" i="1"/>
  <c r="C174" i="1"/>
  <c r="Q173" i="1"/>
  <c r="P173" i="1"/>
  <c r="H173" i="1" s="1"/>
  <c r="C173" i="1"/>
  <c r="Q172" i="1"/>
  <c r="P172" i="1"/>
  <c r="H172" i="1" s="1"/>
  <c r="C172" i="1"/>
  <c r="Q171" i="1"/>
  <c r="P171" i="1"/>
  <c r="H171" i="1" s="1"/>
  <c r="C171" i="1"/>
  <c r="Q170" i="1"/>
  <c r="P170" i="1"/>
  <c r="H170" i="1" s="1"/>
  <c r="C170" i="1"/>
  <c r="Q169" i="1"/>
  <c r="P169" i="1"/>
  <c r="H169" i="1" s="1"/>
  <c r="C169" i="1"/>
  <c r="Q168" i="1"/>
  <c r="P168" i="1"/>
  <c r="C168" i="1"/>
  <c r="Q167" i="1"/>
  <c r="P167" i="1"/>
  <c r="H167" i="1" s="1"/>
  <c r="N167" i="1"/>
  <c r="D167" i="1"/>
  <c r="D166" i="1" s="1"/>
  <c r="C167" i="1"/>
  <c r="Q166" i="1"/>
  <c r="P166" i="1"/>
  <c r="C166" i="1"/>
  <c r="Q165" i="1"/>
  <c r="P165" i="1"/>
  <c r="H165" i="1" s="1"/>
  <c r="D165" i="1"/>
  <c r="C165" i="1"/>
  <c r="Q164" i="1"/>
  <c r="P164" i="1"/>
  <c r="H164" i="1" s="1"/>
  <c r="D164" i="1"/>
  <c r="C164" i="1"/>
  <c r="Q163" i="1"/>
  <c r="P163" i="1"/>
  <c r="H163" i="1" s="1"/>
  <c r="D163" i="1"/>
  <c r="C163" i="1"/>
  <c r="Q162" i="1"/>
  <c r="P162" i="1"/>
  <c r="H162" i="1" s="1"/>
  <c r="D162" i="1"/>
  <c r="C162" i="1"/>
  <c r="Q161" i="1"/>
  <c r="P161" i="1"/>
  <c r="H161" i="1" s="1"/>
  <c r="D161" i="1"/>
  <c r="D160" i="1" s="1"/>
  <c r="C161" i="1"/>
  <c r="Q160" i="1"/>
  <c r="P160" i="1"/>
  <c r="C160" i="1"/>
  <c r="Q159" i="1"/>
  <c r="P159" i="1"/>
  <c r="H159" i="1" s="1"/>
  <c r="H158" i="1" s="1"/>
  <c r="D159" i="1"/>
  <c r="Q158" i="1"/>
  <c r="P158" i="1"/>
  <c r="Q157" i="1"/>
  <c r="P157" i="1"/>
  <c r="H157" i="1" s="1"/>
  <c r="F157" i="1"/>
  <c r="F156" i="1" s="1"/>
  <c r="C157" i="1"/>
  <c r="Q156" i="1"/>
  <c r="P156" i="1"/>
  <c r="C156" i="1"/>
  <c r="Q155" i="1"/>
  <c r="P155" i="1"/>
  <c r="H155" i="1" s="1"/>
  <c r="C155" i="1"/>
  <c r="Q154" i="1"/>
  <c r="P154" i="1"/>
  <c r="H154" i="1" s="1"/>
  <c r="F154" i="1"/>
  <c r="C154" i="1"/>
  <c r="Q153" i="1"/>
  <c r="F153" i="1" s="1"/>
  <c r="P153" i="1"/>
  <c r="C153" i="1"/>
  <c r="Q152" i="1"/>
  <c r="P152" i="1"/>
  <c r="H152" i="1" s="1"/>
  <c r="F152" i="1"/>
  <c r="C152" i="1"/>
  <c r="Q151" i="1"/>
  <c r="P151" i="1"/>
  <c r="F151" i="1"/>
  <c r="C151" i="1"/>
  <c r="Q150" i="1"/>
  <c r="P150" i="1"/>
  <c r="H150" i="1" s="1"/>
  <c r="F150" i="1"/>
  <c r="C150" i="1"/>
  <c r="Q149" i="1"/>
  <c r="F149" i="1" s="1"/>
  <c r="P149" i="1"/>
  <c r="C149" i="1"/>
  <c r="Q148" i="1"/>
  <c r="P148" i="1"/>
  <c r="H148" i="1" s="1"/>
  <c r="F148" i="1"/>
  <c r="C148" i="1"/>
  <c r="Q147" i="1"/>
  <c r="F147" i="1" s="1"/>
  <c r="P147" i="1"/>
  <c r="C147" i="1"/>
  <c r="Q146" i="1"/>
  <c r="P146" i="1"/>
  <c r="H146" i="1" s="1"/>
  <c r="F146" i="1"/>
  <c r="C146" i="1"/>
  <c r="Q145" i="1"/>
  <c r="F145" i="1" s="1"/>
  <c r="P145" i="1"/>
  <c r="C145" i="1"/>
  <c r="Q144" i="1"/>
  <c r="P144" i="1"/>
  <c r="H144" i="1" s="1"/>
  <c r="F144" i="1"/>
  <c r="C144" i="1"/>
  <c r="Q143" i="1"/>
  <c r="P143" i="1"/>
  <c r="H143" i="1" s="1"/>
  <c r="F143" i="1"/>
  <c r="C143" i="1"/>
  <c r="Q142" i="1"/>
  <c r="P142" i="1"/>
  <c r="H142" i="1" s="1"/>
  <c r="F142" i="1"/>
  <c r="C142" i="1"/>
  <c r="Q141" i="1"/>
  <c r="P141" i="1"/>
  <c r="H141" i="1" s="1"/>
  <c r="F141" i="1"/>
  <c r="F136" i="1" s="1"/>
  <c r="C141" i="1"/>
  <c r="Q140" i="1"/>
  <c r="P140" i="1"/>
  <c r="H140" i="1" s="1"/>
  <c r="F140" i="1"/>
  <c r="C140" i="1"/>
  <c r="Q139" i="1"/>
  <c r="P139" i="1"/>
  <c r="H139" i="1" s="1"/>
  <c r="F139" i="1"/>
  <c r="C139" i="1"/>
  <c r="Q138" i="1"/>
  <c r="P138" i="1"/>
  <c r="H138" i="1" s="1"/>
  <c r="F138" i="1"/>
  <c r="C138" i="1"/>
  <c r="Q137" i="1"/>
  <c r="P137" i="1"/>
  <c r="H137" i="1" s="1"/>
  <c r="F137" i="1"/>
  <c r="C137" i="1"/>
  <c r="Q136" i="1"/>
  <c r="P136" i="1"/>
  <c r="C136" i="1"/>
  <c r="Q135" i="1"/>
  <c r="P135" i="1"/>
  <c r="H135" i="1" s="1"/>
  <c r="F135" i="1"/>
  <c r="C135" i="1"/>
  <c r="Q134" i="1"/>
  <c r="P134" i="1"/>
  <c r="C134" i="1"/>
  <c r="Q133" i="1"/>
  <c r="P133" i="1"/>
  <c r="H133" i="1" s="1"/>
  <c r="F133" i="1"/>
  <c r="F132" i="1" s="1"/>
  <c r="C133" i="1"/>
  <c r="Q132" i="1"/>
  <c r="P132" i="1"/>
  <c r="C132" i="1"/>
  <c r="Q131" i="1"/>
  <c r="F131" i="1" s="1"/>
  <c r="P131" i="1"/>
  <c r="C131" i="1"/>
  <c r="Q130" i="1"/>
  <c r="P130" i="1"/>
  <c r="C130" i="1"/>
  <c r="Q129" i="1"/>
  <c r="P129" i="1"/>
  <c r="H129" i="1" s="1"/>
  <c r="F129" i="1"/>
  <c r="C129" i="1"/>
  <c r="Q128" i="1"/>
  <c r="P128" i="1"/>
  <c r="H128" i="1" s="1"/>
  <c r="F128" i="1"/>
  <c r="C128" i="1"/>
  <c r="Q127" i="1"/>
  <c r="P127" i="1"/>
  <c r="H127" i="1" s="1"/>
  <c r="F127" i="1"/>
  <c r="C127" i="1"/>
  <c r="Q126" i="1"/>
  <c r="P126" i="1"/>
  <c r="C126" i="1"/>
  <c r="Q125" i="1"/>
  <c r="P125" i="1"/>
  <c r="H125" i="1" s="1"/>
  <c r="F125" i="1"/>
  <c r="C125" i="1"/>
  <c r="Q124" i="1"/>
  <c r="P124" i="1"/>
  <c r="F124" i="1"/>
  <c r="C124" i="1"/>
  <c r="Q123" i="1"/>
  <c r="P123" i="1"/>
  <c r="H123" i="1" s="1"/>
  <c r="F123" i="1"/>
  <c r="C123" i="1"/>
  <c r="Q122" i="1"/>
  <c r="F122" i="1" s="1"/>
  <c r="P122" i="1"/>
  <c r="H122" i="1" s="1"/>
  <c r="C122" i="1"/>
  <c r="Q121" i="1"/>
  <c r="P121" i="1"/>
  <c r="H121" i="1" s="1"/>
  <c r="F121" i="1"/>
  <c r="C121" i="1"/>
  <c r="Q120" i="1"/>
  <c r="P120" i="1"/>
  <c r="H120" i="1" s="1"/>
  <c r="F120" i="1"/>
  <c r="C120" i="1"/>
  <c r="Q119" i="1"/>
  <c r="P119" i="1"/>
  <c r="H119" i="1" s="1"/>
  <c r="F119" i="1"/>
  <c r="C119" i="1"/>
  <c r="Q118" i="1"/>
  <c r="F118" i="1" s="1"/>
  <c r="P118" i="1"/>
  <c r="C118" i="1"/>
  <c r="Q117" i="1"/>
  <c r="P117" i="1"/>
  <c r="H117" i="1" s="1"/>
  <c r="F117" i="1"/>
  <c r="C117" i="1"/>
  <c r="Q116" i="1"/>
  <c r="P116" i="1"/>
  <c r="F116" i="1"/>
  <c r="C116" i="1"/>
  <c r="Q115" i="1"/>
  <c r="P115" i="1"/>
  <c r="H115" i="1" s="1"/>
  <c r="F115" i="1"/>
  <c r="C115" i="1"/>
  <c r="Q114" i="1"/>
  <c r="F114" i="1" s="1"/>
  <c r="P114" i="1"/>
  <c r="C114" i="1"/>
  <c r="Q113" i="1"/>
  <c r="P113" i="1"/>
  <c r="H113" i="1" s="1"/>
  <c r="F113" i="1"/>
  <c r="Q112" i="1"/>
  <c r="P112" i="1"/>
  <c r="Q111" i="1"/>
  <c r="H111" i="1" s="1"/>
  <c r="P111" i="1"/>
  <c r="C111" i="1"/>
  <c r="Q110" i="1"/>
  <c r="P110" i="1"/>
  <c r="H110" i="1"/>
  <c r="D110" i="1"/>
  <c r="C110" i="1"/>
  <c r="Q109" i="1"/>
  <c r="P109" i="1"/>
  <c r="H109" i="1"/>
  <c r="D109" i="1"/>
  <c r="C109" i="1"/>
  <c r="Q108" i="1"/>
  <c r="P108" i="1"/>
  <c r="C108" i="1"/>
  <c r="Y107" i="1"/>
  <c r="X107" i="1"/>
  <c r="Q107" i="1"/>
  <c r="P107" i="1"/>
  <c r="H107" i="1"/>
  <c r="F107" i="1"/>
  <c r="E107" i="1"/>
  <c r="AA107" i="1" s="1"/>
  <c r="D107" i="1"/>
  <c r="W107" i="1" s="1"/>
  <c r="C107" i="1"/>
  <c r="Q106" i="1"/>
  <c r="P106" i="1"/>
  <c r="E106" i="1" s="1"/>
  <c r="AA106" i="1" s="1"/>
  <c r="H106" i="1"/>
  <c r="C106" i="1"/>
  <c r="Q105" i="1"/>
  <c r="P105" i="1"/>
  <c r="F105" i="1"/>
  <c r="C105" i="1"/>
  <c r="Y104" i="1"/>
  <c r="Q104" i="1"/>
  <c r="P104" i="1"/>
  <c r="F104" i="1" s="1"/>
  <c r="I104" i="1"/>
  <c r="H104" i="1"/>
  <c r="E104" i="1" s="1"/>
  <c r="D104" i="1"/>
  <c r="C104" i="1"/>
  <c r="Q103" i="1"/>
  <c r="P103" i="1"/>
  <c r="C103" i="1"/>
  <c r="AA102" i="1"/>
  <c r="Q102" i="1"/>
  <c r="P102" i="1"/>
  <c r="H102" i="1" s="1"/>
  <c r="F102" i="1"/>
  <c r="E102" i="1"/>
  <c r="D102" i="1"/>
  <c r="Y102" i="1" s="1"/>
  <c r="C102" i="1"/>
  <c r="W101" i="1"/>
  <c r="Q101" i="1"/>
  <c r="P101" i="1"/>
  <c r="I101" i="1"/>
  <c r="H101" i="1"/>
  <c r="E101" i="1" s="1"/>
  <c r="F101" i="1"/>
  <c r="D101" i="1"/>
  <c r="Y101" i="1" s="1"/>
  <c r="C101" i="1"/>
  <c r="Q100" i="1"/>
  <c r="P100" i="1"/>
  <c r="F100" i="1"/>
  <c r="C100" i="1"/>
  <c r="Q99" i="1"/>
  <c r="P99" i="1"/>
  <c r="C99" i="1"/>
  <c r="X98" i="1"/>
  <c r="W98" i="1"/>
  <c r="Q98" i="1"/>
  <c r="P98" i="1"/>
  <c r="F98" i="1" s="1"/>
  <c r="F97" i="1" s="1"/>
  <c r="H98" i="1"/>
  <c r="H97" i="1" s="1"/>
  <c r="D98" i="1"/>
  <c r="C98" i="1"/>
  <c r="Q97" i="1"/>
  <c r="P97" i="1"/>
  <c r="I97" i="1"/>
  <c r="D97" i="1"/>
  <c r="C97" i="1"/>
  <c r="X96" i="1"/>
  <c r="Q96" i="1"/>
  <c r="P96" i="1"/>
  <c r="H96" i="1"/>
  <c r="F96" i="1"/>
  <c r="E96" i="1"/>
  <c r="V96" i="1" s="1"/>
  <c r="D96" i="1"/>
  <c r="Y96" i="1" s="1"/>
  <c r="C96" i="1"/>
  <c r="Q95" i="1"/>
  <c r="F95" i="1" s="1"/>
  <c r="P95" i="1"/>
  <c r="I95" i="1"/>
  <c r="I94" i="1" s="1"/>
  <c r="C95" i="1"/>
  <c r="Q94" i="1"/>
  <c r="P94" i="1"/>
  <c r="H94" i="1"/>
  <c r="Q93" i="1"/>
  <c r="P93" i="1"/>
  <c r="Q92" i="1"/>
  <c r="P92" i="1"/>
  <c r="Q91" i="1"/>
  <c r="P91" i="1"/>
  <c r="I91" i="1"/>
  <c r="H91" i="1"/>
  <c r="C91" i="1"/>
  <c r="Q90" i="1"/>
  <c r="H90" i="1" s="1"/>
  <c r="P90" i="1"/>
  <c r="C90" i="1"/>
  <c r="Q89" i="1"/>
  <c r="P89" i="1"/>
  <c r="H89" i="1"/>
  <c r="E89" i="1" s="1"/>
  <c r="AA89" i="1" s="1"/>
  <c r="F89" i="1"/>
  <c r="D89" i="1"/>
  <c r="C89" i="1"/>
  <c r="Q88" i="1"/>
  <c r="F88" i="1" s="1"/>
  <c r="P88" i="1"/>
  <c r="C88" i="1"/>
  <c r="Q87" i="1"/>
  <c r="P87" i="1"/>
  <c r="H87" i="1"/>
  <c r="E87" i="1" s="1"/>
  <c r="AA87" i="1" s="1"/>
  <c r="C87" i="1"/>
  <c r="Q86" i="1"/>
  <c r="P86" i="1"/>
  <c r="E86" i="1" s="1"/>
  <c r="AA86" i="1" s="1"/>
  <c r="C86" i="1"/>
  <c r="Z85" i="1"/>
  <c r="W85" i="1"/>
  <c r="Q85" i="1"/>
  <c r="P85" i="1"/>
  <c r="H85" i="1"/>
  <c r="F85" i="1"/>
  <c r="E85" i="1"/>
  <c r="AA85" i="1" s="1"/>
  <c r="D85" i="1"/>
  <c r="X85" i="1" s="1"/>
  <c r="C85" i="1"/>
  <c r="Q84" i="1"/>
  <c r="P84" i="1"/>
  <c r="H84" i="1"/>
  <c r="C84" i="1"/>
  <c r="Q83" i="1"/>
  <c r="P83" i="1"/>
  <c r="H83" i="1"/>
  <c r="E83" i="1" s="1"/>
  <c r="AA83" i="1" s="1"/>
  <c r="C83" i="1"/>
  <c r="Q82" i="1"/>
  <c r="P82" i="1"/>
  <c r="I82" i="1"/>
  <c r="C82" i="1"/>
  <c r="Z81" i="1"/>
  <c r="Q81" i="1"/>
  <c r="P81" i="1"/>
  <c r="H81" i="1" s="1"/>
  <c r="E81" i="1" s="1"/>
  <c r="AA81" i="1" s="1"/>
  <c r="F81" i="1"/>
  <c r="D81" i="1"/>
  <c r="X81" i="1" s="1"/>
  <c r="C81" i="1"/>
  <c r="Q80" i="1"/>
  <c r="P80" i="1"/>
  <c r="F80" i="1"/>
  <c r="E80" i="1"/>
  <c r="AA80" i="1" s="1"/>
  <c r="C80" i="1"/>
  <c r="W79" i="1"/>
  <c r="Q79" i="1"/>
  <c r="P79" i="1"/>
  <c r="F79" i="1" s="1"/>
  <c r="I79" i="1"/>
  <c r="H79" i="1"/>
  <c r="E79" i="1" s="1"/>
  <c r="E78" i="1" s="1"/>
  <c r="AA78" i="1" s="1"/>
  <c r="D79" i="1"/>
  <c r="R79" i="1" s="1"/>
  <c r="C79" i="1"/>
  <c r="Q78" i="1"/>
  <c r="P78" i="1"/>
  <c r="H78" i="1"/>
  <c r="C78" i="1"/>
  <c r="Q77" i="1"/>
  <c r="P77" i="1"/>
  <c r="I77" i="1"/>
  <c r="D77" i="1"/>
  <c r="Y77" i="1" s="1"/>
  <c r="C77" i="1"/>
  <c r="Q76" i="1"/>
  <c r="P76" i="1"/>
  <c r="C76" i="1"/>
  <c r="Z75" i="1"/>
  <c r="X75" i="1"/>
  <c r="V75" i="1"/>
  <c r="Q75" i="1"/>
  <c r="P75" i="1"/>
  <c r="H75" i="1"/>
  <c r="F75" i="1"/>
  <c r="E75" i="1"/>
  <c r="AA75" i="1" s="1"/>
  <c r="D75" i="1"/>
  <c r="Y75" i="1" s="1"/>
  <c r="C75" i="1"/>
  <c r="Q74" i="1"/>
  <c r="P74" i="1"/>
  <c r="I74" i="1"/>
  <c r="C74" i="1"/>
  <c r="Q73" i="1"/>
  <c r="P73" i="1"/>
  <c r="I73" i="1"/>
  <c r="C73" i="1"/>
  <c r="Q72" i="1"/>
  <c r="P72" i="1"/>
  <c r="F72" i="1" s="1"/>
  <c r="H72" i="1"/>
  <c r="D72" i="1"/>
  <c r="C72" i="1"/>
  <c r="Q71" i="1"/>
  <c r="H71" i="1" s="1"/>
  <c r="P71" i="1"/>
  <c r="I71" i="1"/>
  <c r="C71" i="1"/>
  <c r="Q70" i="1"/>
  <c r="P70" i="1"/>
  <c r="H70" i="1" s="1"/>
  <c r="C70" i="1"/>
  <c r="Q69" i="1"/>
  <c r="P69" i="1"/>
  <c r="C69" i="1"/>
  <c r="Q68" i="1"/>
  <c r="P68" i="1"/>
  <c r="F68" i="1" s="1"/>
  <c r="Z68" i="1" s="1"/>
  <c r="H68" i="1"/>
  <c r="E68" i="1" s="1"/>
  <c r="AA68" i="1" s="1"/>
  <c r="C68" i="1"/>
  <c r="Q67" i="1"/>
  <c r="F67" i="1" s="1"/>
  <c r="P67" i="1"/>
  <c r="C67" i="1"/>
  <c r="Q66" i="1"/>
  <c r="P66" i="1"/>
  <c r="H66" i="1" s="1"/>
  <c r="E66" i="1" s="1"/>
  <c r="C66" i="1"/>
  <c r="Q65" i="1"/>
  <c r="P65" i="1"/>
  <c r="C65" i="1"/>
  <c r="Q64" i="1"/>
  <c r="P64" i="1"/>
  <c r="H64" i="1"/>
  <c r="C64" i="1"/>
  <c r="Q63" i="1"/>
  <c r="P63" i="1"/>
  <c r="C63" i="1"/>
  <c r="Q62" i="1"/>
  <c r="P62" i="1"/>
  <c r="M62" i="1"/>
  <c r="F62" i="1" s="1"/>
  <c r="I62" i="1"/>
  <c r="Q61" i="1"/>
  <c r="P61" i="1"/>
  <c r="F61" i="1" s="1"/>
  <c r="Z60" i="1"/>
  <c r="W60" i="1"/>
  <c r="R60" i="1"/>
  <c r="Q60" i="1"/>
  <c r="P60" i="1"/>
  <c r="F60" i="1" s="1"/>
  <c r="H60" i="1"/>
  <c r="E60" i="1"/>
  <c r="AA60" i="1" s="1"/>
  <c r="D60" i="1"/>
  <c r="Y60" i="1" s="1"/>
  <c r="C60" i="1"/>
  <c r="Q59" i="1"/>
  <c r="P59" i="1"/>
  <c r="D59" i="1" s="1"/>
  <c r="H59" i="1"/>
  <c r="F59" i="1"/>
  <c r="C59" i="1"/>
  <c r="Q58" i="1"/>
  <c r="P58" i="1"/>
  <c r="H58" i="1"/>
  <c r="E58" i="1" s="1"/>
  <c r="F58" i="1"/>
  <c r="Z58" i="1" s="1"/>
  <c r="D58" i="1"/>
  <c r="C58" i="1"/>
  <c r="Q57" i="1"/>
  <c r="P57" i="1"/>
  <c r="H57" i="1" s="1"/>
  <c r="C57" i="1"/>
  <c r="Y56" i="1"/>
  <c r="W56" i="1"/>
  <c r="Q56" i="1"/>
  <c r="P56" i="1"/>
  <c r="H56" i="1"/>
  <c r="F56" i="1"/>
  <c r="E56" i="1"/>
  <c r="D56" i="1"/>
  <c r="C56" i="1"/>
  <c r="Q55" i="1"/>
  <c r="P55" i="1"/>
  <c r="F55" i="1" s="1"/>
  <c r="C55" i="1"/>
  <c r="Q54" i="1"/>
  <c r="P54" i="1"/>
  <c r="C54" i="1"/>
  <c r="Q53" i="1"/>
  <c r="P53" i="1"/>
  <c r="F53" i="1" s="1"/>
  <c r="H53" i="1"/>
  <c r="H52" i="1" s="1"/>
  <c r="D53" i="1"/>
  <c r="C53" i="1"/>
  <c r="Q52" i="1"/>
  <c r="P52" i="1"/>
  <c r="C52" i="1"/>
  <c r="Q51" i="1"/>
  <c r="P51" i="1"/>
  <c r="F51" i="1" s="1"/>
  <c r="I51" i="1"/>
  <c r="C51" i="1"/>
  <c r="Q50" i="1"/>
  <c r="P50" i="1"/>
  <c r="H50" i="1"/>
  <c r="F50" i="1"/>
  <c r="D50" i="1"/>
  <c r="W50" i="1" s="1"/>
  <c r="C50" i="1"/>
  <c r="Q49" i="1"/>
  <c r="P49" i="1"/>
  <c r="F49" i="1" s="1"/>
  <c r="C49" i="1"/>
  <c r="Q48" i="1"/>
  <c r="P48" i="1"/>
  <c r="C48" i="1"/>
  <c r="Q47" i="1"/>
  <c r="P47" i="1"/>
  <c r="C47" i="1"/>
  <c r="X46" i="1"/>
  <c r="Q46" i="1"/>
  <c r="P46" i="1"/>
  <c r="H46" i="1"/>
  <c r="F46" i="1"/>
  <c r="E46" i="1"/>
  <c r="D46" i="1"/>
  <c r="W46" i="1" s="1"/>
  <c r="C46" i="1"/>
  <c r="Q45" i="1"/>
  <c r="P45" i="1"/>
  <c r="E45" i="1" s="1"/>
  <c r="AA45" i="1" s="1"/>
  <c r="C45" i="1"/>
  <c r="Q44" i="1"/>
  <c r="P44" i="1"/>
  <c r="F44" i="1"/>
  <c r="C44" i="1"/>
  <c r="Q43" i="1"/>
  <c r="P43" i="1"/>
  <c r="C43" i="1"/>
  <c r="Y42" i="1"/>
  <c r="X42" i="1"/>
  <c r="Q42" i="1"/>
  <c r="P42" i="1"/>
  <c r="H42" i="1"/>
  <c r="E42" i="1" s="1"/>
  <c r="F42" i="1"/>
  <c r="D42" i="1"/>
  <c r="W42" i="1" s="1"/>
  <c r="C42" i="1"/>
  <c r="Q41" i="1"/>
  <c r="P41" i="1"/>
  <c r="E41" i="1" s="1"/>
  <c r="AA41" i="1" s="1"/>
  <c r="C41" i="1"/>
  <c r="Q40" i="1"/>
  <c r="P40" i="1"/>
  <c r="F40" i="1" s="1"/>
  <c r="C40" i="1"/>
  <c r="Q39" i="1"/>
  <c r="P39" i="1"/>
  <c r="C39" i="1"/>
  <c r="Q38" i="1"/>
  <c r="P38" i="1"/>
  <c r="C38" i="1"/>
  <c r="Q37" i="1"/>
  <c r="P37" i="1"/>
  <c r="C37" i="1"/>
  <c r="Q36" i="1"/>
  <c r="P36" i="1"/>
  <c r="C36" i="1"/>
  <c r="Q35" i="1"/>
  <c r="P35" i="1"/>
  <c r="D35" i="1" s="1"/>
  <c r="X35" i="1" s="1"/>
  <c r="H35" i="1"/>
  <c r="F35" i="1"/>
  <c r="E35" i="1"/>
  <c r="AA35" i="1" s="1"/>
  <c r="Q34" i="1"/>
  <c r="P34" i="1"/>
  <c r="F34" i="1" s="1"/>
  <c r="D34" i="1"/>
  <c r="Y34" i="1" s="1"/>
  <c r="Q33" i="1"/>
  <c r="P33" i="1"/>
  <c r="Q32" i="1"/>
  <c r="P32" i="1"/>
  <c r="F32" i="1" s="1"/>
  <c r="C32" i="1"/>
  <c r="Q31" i="1"/>
  <c r="P31" i="1"/>
  <c r="F31" i="1" s="1"/>
  <c r="C31" i="1"/>
  <c r="Q30" i="1"/>
  <c r="P30" i="1"/>
  <c r="F30" i="1"/>
  <c r="D30" i="1"/>
  <c r="C30" i="1"/>
  <c r="Q29" i="1"/>
  <c r="P29" i="1"/>
  <c r="D29" i="1" s="1"/>
  <c r="F29" i="1"/>
  <c r="C29" i="1"/>
  <c r="Q28" i="1"/>
  <c r="P28" i="1"/>
  <c r="F28" i="1" s="1"/>
  <c r="C28" i="1"/>
  <c r="Q27" i="1"/>
  <c r="P27" i="1"/>
  <c r="I27" i="1"/>
  <c r="C27" i="1"/>
  <c r="X26" i="1"/>
  <c r="V26" i="1"/>
  <c r="Q26" i="1"/>
  <c r="P26" i="1"/>
  <c r="D26" i="1" s="1"/>
  <c r="H26" i="1"/>
  <c r="F26" i="1"/>
  <c r="E26" i="1"/>
  <c r="Z26" i="1" s="1"/>
  <c r="C26" i="1"/>
  <c r="Q25" i="1"/>
  <c r="D25" i="1" s="1"/>
  <c r="P25" i="1"/>
  <c r="H25" i="1"/>
  <c r="C25" i="1"/>
  <c r="Q24" i="1"/>
  <c r="P24" i="1"/>
  <c r="C24" i="1"/>
  <c r="Q23" i="1"/>
  <c r="P23" i="1"/>
  <c r="D23" i="1" s="1"/>
  <c r="H23" i="1"/>
  <c r="E23" i="1" s="1"/>
  <c r="C23" i="1"/>
  <c r="Q22" i="1"/>
  <c r="P22" i="1"/>
  <c r="D22" i="1" s="1"/>
  <c r="H22" i="1"/>
  <c r="C22" i="1"/>
  <c r="X21" i="1"/>
  <c r="Q21" i="1"/>
  <c r="P21" i="1"/>
  <c r="F21" i="1" s="1"/>
  <c r="Z21" i="1" s="1"/>
  <c r="H21" i="1"/>
  <c r="E21" i="1" s="1"/>
  <c r="D21" i="1"/>
  <c r="C21" i="1"/>
  <c r="Q20" i="1"/>
  <c r="H20" i="1" s="1"/>
  <c r="P20" i="1"/>
  <c r="C20" i="1"/>
  <c r="Q19" i="1"/>
  <c r="P19" i="1"/>
  <c r="H19" i="1"/>
  <c r="E19" i="1" s="1"/>
  <c r="AA19" i="1" s="1"/>
  <c r="C19" i="1"/>
  <c r="Q18" i="1"/>
  <c r="P18" i="1"/>
  <c r="I18" i="1"/>
  <c r="C18" i="1"/>
  <c r="Q17" i="1"/>
  <c r="P17" i="1"/>
  <c r="H17" i="1" s="1"/>
  <c r="F17" i="1"/>
  <c r="C17" i="1"/>
  <c r="Q16" i="1"/>
  <c r="P16" i="1"/>
  <c r="C16" i="1"/>
  <c r="Q15" i="1"/>
  <c r="P15" i="1"/>
  <c r="F15" i="1" s="1"/>
  <c r="C15" i="1"/>
  <c r="Q14" i="1"/>
  <c r="P14" i="1"/>
  <c r="N14" i="1"/>
  <c r="L14" i="1"/>
  <c r="C14" i="1"/>
  <c r="X13" i="1"/>
  <c r="Y13" i="1" s="1"/>
  <c r="Q13" i="1"/>
  <c r="P13" i="1"/>
  <c r="H13" i="1"/>
  <c r="E13" i="1" s="1"/>
  <c r="F13" i="1"/>
  <c r="D13" i="1"/>
  <c r="C13" i="1"/>
  <c r="Q12" i="1"/>
  <c r="P12" i="1"/>
  <c r="M12" i="1"/>
  <c r="K12" i="1"/>
  <c r="D12" i="1"/>
  <c r="C12" i="1"/>
  <c r="Q11" i="1"/>
  <c r="P11" i="1"/>
  <c r="N11" i="1" s="1"/>
  <c r="I11" i="1"/>
  <c r="I10" i="1" s="1"/>
  <c r="C11" i="1"/>
  <c r="Q10" i="1"/>
  <c r="P10" i="1"/>
  <c r="O10" i="1" s="1"/>
  <c r="N10" i="1"/>
  <c r="C10" i="1"/>
  <c r="F9" i="1"/>
  <c r="D9" i="1" s="1"/>
  <c r="V8" i="1" s="1"/>
  <c r="K8" i="1"/>
  <c r="H8" i="1"/>
  <c r="A3" i="1"/>
  <c r="A1" i="1"/>
  <c r="E22" i="1" l="1"/>
  <c r="V22" i="1" s="1"/>
  <c r="W22" i="1" s="1"/>
  <c r="AA13" i="1"/>
  <c r="V13" i="1"/>
  <c r="R13" i="1"/>
  <c r="Z13" i="1"/>
  <c r="AA21" i="1"/>
  <c r="V21" i="1"/>
  <c r="F39" i="1"/>
  <c r="AA42" i="1"/>
  <c r="R42" i="1"/>
  <c r="V42" i="1"/>
  <c r="Z42" i="1"/>
  <c r="V23" i="1"/>
  <c r="Y29" i="1"/>
  <c r="W29" i="1"/>
  <c r="X34" i="1"/>
  <c r="Z8" i="1"/>
  <c r="L11" i="1"/>
  <c r="L12" i="1"/>
  <c r="H12" i="1"/>
  <c r="N12" i="1"/>
  <c r="K14" i="1"/>
  <c r="F14" i="1"/>
  <c r="M14" i="1"/>
  <c r="D15" i="1"/>
  <c r="H18" i="1"/>
  <c r="F27" i="1"/>
  <c r="D48" i="1"/>
  <c r="H48" i="1"/>
  <c r="E48" i="1" s="1"/>
  <c r="F48" i="1"/>
  <c r="L10" i="1"/>
  <c r="H28" i="1"/>
  <c r="E28" i="1" s="1"/>
  <c r="X29" i="1"/>
  <c r="Z35" i="1"/>
  <c r="F41" i="1"/>
  <c r="H41" i="1"/>
  <c r="D41" i="1"/>
  <c r="AA46" i="1"/>
  <c r="Z46" i="1"/>
  <c r="V184" i="1"/>
  <c r="E9" i="1"/>
  <c r="O11" i="1"/>
  <c r="M11" i="1"/>
  <c r="H11" i="1"/>
  <c r="H15" i="1"/>
  <c r="E15" i="1" s="1"/>
  <c r="F16" i="1"/>
  <c r="E18" i="1"/>
  <c r="AA18" i="1" s="1"/>
  <c r="E20" i="1"/>
  <c r="X30" i="1"/>
  <c r="D40" i="1"/>
  <c r="D39" i="1" s="1"/>
  <c r="H40" i="1"/>
  <c r="H38" i="1" s="1"/>
  <c r="F45" i="1"/>
  <c r="H45" i="1"/>
  <c r="D45" i="1"/>
  <c r="AA56" i="1"/>
  <c r="R56" i="1"/>
  <c r="E65" i="1"/>
  <c r="E12" i="1"/>
  <c r="R12" i="1" s="1"/>
  <c r="H16" i="1"/>
  <c r="D17" i="1"/>
  <c r="D11" i="1" s="1"/>
  <c r="D19" i="1"/>
  <c r="F19" i="1"/>
  <c r="Y21" i="1"/>
  <c r="H30" i="1"/>
  <c r="E30" i="1" s="1"/>
  <c r="D32" i="1"/>
  <c r="F37" i="1"/>
  <c r="D37" i="1"/>
  <c r="D33" i="1" s="1"/>
  <c r="H37" i="1"/>
  <c r="F43" i="1"/>
  <c r="D44" i="1"/>
  <c r="E44" i="1"/>
  <c r="AA44" i="1" s="1"/>
  <c r="H44" i="1"/>
  <c r="H47" i="1"/>
  <c r="Z56" i="1"/>
  <c r="K10" i="1"/>
  <c r="M10" i="1"/>
  <c r="M181" i="1" s="1"/>
  <c r="F12" i="1"/>
  <c r="E17" i="1"/>
  <c r="AA17" i="1" s="1"/>
  <c r="E25" i="1"/>
  <c r="AA26" i="1"/>
  <c r="H34" i="1"/>
  <c r="E34" i="1"/>
  <c r="AA34" i="1" s="1"/>
  <c r="H36" i="1"/>
  <c r="F38" i="1"/>
  <c r="D38" i="1"/>
  <c r="H43" i="1"/>
  <c r="X59" i="1"/>
  <c r="X62" i="1"/>
  <c r="Z17" i="1"/>
  <c r="F20" i="1"/>
  <c r="D20" i="1"/>
  <c r="H32" i="1"/>
  <c r="E32" i="1" s="1"/>
  <c r="F33" i="1"/>
  <c r="Y35" i="1"/>
  <c r="W35" i="1"/>
  <c r="R35" i="1"/>
  <c r="W23" i="1"/>
  <c r="F25" i="1"/>
  <c r="H27" i="1"/>
  <c r="W30" i="1"/>
  <c r="X44" i="1"/>
  <c r="V46" i="1"/>
  <c r="X53" i="1"/>
  <c r="F52" i="1"/>
  <c r="X8" i="1"/>
  <c r="K11" i="1"/>
  <c r="O12" i="1"/>
  <c r="W13" i="1"/>
  <c r="O14" i="1"/>
  <c r="F22" i="1"/>
  <c r="R22" i="1" s="1"/>
  <c r="F24" i="1"/>
  <c r="R26" i="1"/>
  <c r="Y26" i="1"/>
  <c r="W26" i="1"/>
  <c r="D28" i="1"/>
  <c r="D24" i="1" s="1"/>
  <c r="Y30" i="1"/>
  <c r="W34" i="1"/>
  <c r="V35" i="1"/>
  <c r="Y50" i="1"/>
  <c r="D52" i="1"/>
  <c r="V58" i="1"/>
  <c r="W58" i="1" s="1"/>
  <c r="W59" i="1"/>
  <c r="D68" i="1"/>
  <c r="H77" i="1"/>
  <c r="H76" i="1" s="1"/>
  <c r="F77" i="1"/>
  <c r="AA101" i="1"/>
  <c r="Z101" i="1"/>
  <c r="R101" i="1"/>
  <c r="Z102" i="1"/>
  <c r="X102" i="1"/>
  <c r="R21" i="1"/>
  <c r="F23" i="1"/>
  <c r="Y46" i="1"/>
  <c r="X50" i="1"/>
  <c r="H54" i="1"/>
  <c r="D54" i="1"/>
  <c r="D55" i="1"/>
  <c r="X55" i="1" s="1"/>
  <c r="D57" i="1"/>
  <c r="D66" i="1"/>
  <c r="D70" i="1"/>
  <c r="W72" i="1"/>
  <c r="H74" i="1"/>
  <c r="F74" i="1"/>
  <c r="D74" i="1"/>
  <c r="R89" i="1"/>
  <c r="Y89" i="1"/>
  <c r="W89" i="1"/>
  <c r="D88" i="1"/>
  <c r="AA104" i="1"/>
  <c r="Z104" i="1"/>
  <c r="W53" i="1"/>
  <c r="E55" i="1"/>
  <c r="AA55" i="1" s="1"/>
  <c r="F57" i="1"/>
  <c r="X58" i="1"/>
  <c r="H67" i="1"/>
  <c r="E67" i="1"/>
  <c r="AA67" i="1" s="1"/>
  <c r="E70" i="1"/>
  <c r="Y72" i="1"/>
  <c r="R81" i="1"/>
  <c r="H82" i="1"/>
  <c r="E88" i="1"/>
  <c r="Z89" i="1"/>
  <c r="E91" i="1"/>
  <c r="E94" i="1"/>
  <c r="Z95" i="1"/>
  <c r="W21" i="1"/>
  <c r="E50" i="1"/>
  <c r="D51" i="1"/>
  <c r="Y53" i="1"/>
  <c r="H55" i="1"/>
  <c r="R58" i="1"/>
  <c r="Y58" i="1"/>
  <c r="Y59" i="1"/>
  <c r="D65" i="1"/>
  <c r="F70" i="1"/>
  <c r="D76" i="1"/>
  <c r="R85" i="1"/>
  <c r="V85" i="1"/>
  <c r="Y85" i="1"/>
  <c r="H69" i="1"/>
  <c r="AA79" i="1"/>
  <c r="F90" i="1"/>
  <c r="H93" i="1"/>
  <c r="O181" i="1"/>
  <c r="N181" i="1"/>
  <c r="L181" i="1"/>
  <c r="K181" i="1"/>
  <c r="R46" i="1"/>
  <c r="D49" i="1"/>
  <c r="R50" i="1"/>
  <c r="V56" i="1"/>
  <c r="X56" i="1"/>
  <c r="AA58" i="1"/>
  <c r="E59" i="1"/>
  <c r="V59" i="1" s="1"/>
  <c r="V60" i="1"/>
  <c r="D62" i="1"/>
  <c r="D61" i="1" s="1"/>
  <c r="H62" i="1"/>
  <c r="H61" i="1" s="1"/>
  <c r="H63" i="1"/>
  <c r="F64" i="1"/>
  <c r="E64" i="1"/>
  <c r="D64" i="1"/>
  <c r="H65" i="1"/>
  <c r="D71" i="1"/>
  <c r="F71" i="1"/>
  <c r="X72" i="1"/>
  <c r="Z72" i="1"/>
  <c r="R75" i="1"/>
  <c r="Y79" i="1"/>
  <c r="V79" i="1"/>
  <c r="E98" i="1"/>
  <c r="D103" i="1"/>
  <c r="H103" i="1"/>
  <c r="F103" i="1"/>
  <c r="E103" i="1"/>
  <c r="AA103" i="1" s="1"/>
  <c r="W77" i="1"/>
  <c r="V81" i="1"/>
  <c r="Y81" i="1"/>
  <c r="W81" i="1"/>
  <c r="H86" i="1"/>
  <c r="F86" i="1"/>
  <c r="V89" i="1"/>
  <c r="AA96" i="1"/>
  <c r="Z96" i="1"/>
  <c r="R96" i="1"/>
  <c r="W97" i="1"/>
  <c r="Y97" i="1"/>
  <c r="H49" i="1"/>
  <c r="H51" i="1"/>
  <c r="E53" i="1"/>
  <c r="R53" i="1" s="1"/>
  <c r="F66" i="1"/>
  <c r="E74" i="1"/>
  <c r="AA74" i="1" s="1"/>
  <c r="W75" i="1"/>
  <c r="F78" i="1"/>
  <c r="D78" i="1"/>
  <c r="Z80" i="1"/>
  <c r="F82" i="1"/>
  <c r="X89" i="1"/>
  <c r="X97" i="1"/>
  <c r="R102" i="1"/>
  <c r="V102" i="1"/>
  <c r="R104" i="1"/>
  <c r="V104" i="1"/>
  <c r="H80" i="1"/>
  <c r="F84" i="1"/>
  <c r="F87" i="1"/>
  <c r="D87" i="1"/>
  <c r="F92" i="1"/>
  <c r="H95" i="1"/>
  <c r="E95" i="1"/>
  <c r="AA95" i="1" s="1"/>
  <c r="W96" i="1"/>
  <c r="V98" i="1"/>
  <c r="R98" i="1"/>
  <c r="Y98" i="1"/>
  <c r="R107" i="1"/>
  <c r="R109" i="1"/>
  <c r="X60" i="1"/>
  <c r="E82" i="1"/>
  <c r="AA82" i="1" s="1"/>
  <c r="H88" i="1"/>
  <c r="F134" i="1"/>
  <c r="E105" i="1"/>
  <c r="AA105" i="1" s="1"/>
  <c r="Z107" i="1"/>
  <c r="E72" i="1"/>
  <c r="AA72" i="1" s="1"/>
  <c r="F83" i="1"/>
  <c r="D83" i="1"/>
  <c r="D73" i="1" s="1"/>
  <c r="D84" i="1"/>
  <c r="F99" i="1"/>
  <c r="W102" i="1"/>
  <c r="F106" i="1"/>
  <c r="D106" i="1"/>
  <c r="H130" i="1"/>
  <c r="D67" i="1"/>
  <c r="Z79" i="1"/>
  <c r="X79" i="1"/>
  <c r="D80" i="1"/>
  <c r="E84" i="1"/>
  <c r="AA84" i="1" s="1"/>
  <c r="F91" i="1"/>
  <c r="D91" i="1"/>
  <c r="F94" i="1"/>
  <c r="D94" i="1"/>
  <c r="D95" i="1"/>
  <c r="X95" i="1" s="1"/>
  <c r="W104" i="1"/>
  <c r="F108" i="1"/>
  <c r="H108" i="1"/>
  <c r="E108" i="1" s="1"/>
  <c r="D108" i="1"/>
  <c r="R110" i="1"/>
  <c r="H114" i="1"/>
  <c r="F126" i="1"/>
  <c r="H151" i="1"/>
  <c r="H100" i="1"/>
  <c r="E100" i="1" s="1"/>
  <c r="AA100" i="1" s="1"/>
  <c r="D100" i="1"/>
  <c r="V101" i="1"/>
  <c r="X104" i="1"/>
  <c r="F109" i="1"/>
  <c r="E109" i="1"/>
  <c r="H116" i="1"/>
  <c r="H124" i="1"/>
  <c r="H132" i="1"/>
  <c r="H156" i="1"/>
  <c r="H160" i="1"/>
  <c r="H166" i="1"/>
  <c r="H168" i="1"/>
  <c r="H176" i="1"/>
  <c r="H145" i="1"/>
  <c r="H153" i="1"/>
  <c r="H179" i="1"/>
  <c r="X101" i="1"/>
  <c r="H105" i="1"/>
  <c r="D105" i="1"/>
  <c r="F111" i="1"/>
  <c r="H118" i="1"/>
  <c r="H126" i="1"/>
  <c r="H134" i="1"/>
  <c r="H174" i="1"/>
  <c r="H131" i="1"/>
  <c r="H147" i="1"/>
  <c r="H177" i="1"/>
  <c r="H136" i="1"/>
  <c r="F110" i="1"/>
  <c r="E110" i="1"/>
  <c r="H112" i="1"/>
  <c r="F112" i="1"/>
  <c r="H149" i="1"/>
  <c r="D158" i="1"/>
  <c r="E159" i="1"/>
  <c r="R159" i="1" s="1"/>
  <c r="E161" i="1"/>
  <c r="E160" i="1" s="1"/>
  <c r="R160" i="1" s="1"/>
  <c r="E162" i="1"/>
  <c r="R162" i="1" s="1"/>
  <c r="E163" i="1"/>
  <c r="R163" i="1" s="1"/>
  <c r="E164" i="1"/>
  <c r="R164" i="1" s="1"/>
  <c r="E165" i="1"/>
  <c r="E167" i="1"/>
  <c r="R167" i="1" s="1"/>
  <c r="D169" i="1"/>
  <c r="D171" i="1"/>
  <c r="R171" i="1" s="1"/>
  <c r="D172" i="1"/>
  <c r="D173" i="1"/>
  <c r="D175" i="1"/>
  <c r="D178" i="1"/>
  <c r="R178" i="1" s="1"/>
  <c r="D179" i="1"/>
  <c r="R179" i="1" s="1"/>
  <c r="D180" i="1"/>
  <c r="D113" i="1"/>
  <c r="D115" i="1"/>
  <c r="D117" i="1"/>
  <c r="D119" i="1"/>
  <c r="R119" i="1" s="1"/>
  <c r="D120" i="1"/>
  <c r="D121" i="1"/>
  <c r="D123" i="1"/>
  <c r="D125" i="1"/>
  <c r="D127" i="1"/>
  <c r="R127" i="1" s="1"/>
  <c r="D129" i="1"/>
  <c r="D133" i="1"/>
  <c r="D130" i="1" s="1"/>
  <c r="D135" i="1"/>
  <c r="R135" i="1" s="1"/>
  <c r="D137" i="1"/>
  <c r="R137" i="1" s="1"/>
  <c r="D138" i="1"/>
  <c r="D139" i="1"/>
  <c r="D140" i="1"/>
  <c r="D141" i="1"/>
  <c r="D142" i="1"/>
  <c r="R142" i="1" s="1"/>
  <c r="D143" i="1"/>
  <c r="R143" i="1" s="1"/>
  <c r="D144" i="1"/>
  <c r="R144" i="1" s="1"/>
  <c r="D145" i="1"/>
  <c r="R145" i="1" s="1"/>
  <c r="D146" i="1"/>
  <c r="D147" i="1"/>
  <c r="D148" i="1"/>
  <c r="D150" i="1"/>
  <c r="R150" i="1" s="1"/>
  <c r="D151" i="1"/>
  <c r="R151" i="1" s="1"/>
  <c r="D152" i="1"/>
  <c r="R152" i="1" s="1"/>
  <c r="D153" i="1"/>
  <c r="R153" i="1" s="1"/>
  <c r="D154" i="1"/>
  <c r="D157" i="1"/>
  <c r="D155" i="1" s="1"/>
  <c r="R155" i="1" s="1"/>
  <c r="E158" i="1"/>
  <c r="F159" i="1"/>
  <c r="F155" i="1" s="1"/>
  <c r="F160" i="1"/>
  <c r="F161" i="1"/>
  <c r="R161" i="1" s="1"/>
  <c r="F162" i="1"/>
  <c r="F163" i="1"/>
  <c r="F164" i="1"/>
  <c r="F165" i="1"/>
  <c r="R165" i="1" s="1"/>
  <c r="F167" i="1"/>
  <c r="F166" i="1" s="1"/>
  <c r="E168" i="1"/>
  <c r="E169" i="1"/>
  <c r="E171" i="1"/>
  <c r="E170" i="1" s="1"/>
  <c r="E173" i="1"/>
  <c r="E172" i="1" s="1"/>
  <c r="E175" i="1"/>
  <c r="E174" i="1" s="1"/>
  <c r="E176" i="1"/>
  <c r="E177" i="1"/>
  <c r="E178" i="1"/>
  <c r="E179" i="1"/>
  <c r="E180" i="1"/>
  <c r="E113" i="1"/>
  <c r="E111" i="1" s="1"/>
  <c r="E115" i="1"/>
  <c r="E114" i="1" s="1"/>
  <c r="E116" i="1"/>
  <c r="E117" i="1"/>
  <c r="E119" i="1"/>
  <c r="E118" i="1" s="1"/>
  <c r="E121" i="1"/>
  <c r="E120" i="1" s="1"/>
  <c r="E123" i="1"/>
  <c r="E122" i="1" s="1"/>
  <c r="E124" i="1"/>
  <c r="E125" i="1"/>
  <c r="E127" i="1"/>
  <c r="E126" i="1" s="1"/>
  <c r="E129" i="1"/>
  <c r="E128" i="1" s="1"/>
  <c r="E132" i="1"/>
  <c r="E133" i="1"/>
  <c r="E130" i="1" s="1"/>
  <c r="E135" i="1"/>
  <c r="E134" i="1" s="1"/>
  <c r="E137" i="1"/>
  <c r="E136" i="1" s="1"/>
  <c r="E138" i="1"/>
  <c r="E139" i="1"/>
  <c r="E131" i="1" s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F169" i="1"/>
  <c r="F168" i="1" s="1"/>
  <c r="F171" i="1"/>
  <c r="F170" i="1" s="1"/>
  <c r="F173" i="1"/>
  <c r="F172" i="1" s="1"/>
  <c r="F174" i="1"/>
  <c r="F175" i="1"/>
  <c r="F177" i="1"/>
  <c r="F178" i="1"/>
  <c r="F179" i="1"/>
  <c r="F180" i="1"/>
  <c r="F176" i="1" s="1"/>
  <c r="V107" i="1"/>
  <c r="Y33" i="1" l="1"/>
  <c r="W33" i="1"/>
  <c r="AA48" i="1"/>
  <c r="E47" i="1"/>
  <c r="AA47" i="1" s="1"/>
  <c r="W61" i="1"/>
  <c r="Y61" i="1"/>
  <c r="X61" i="1"/>
  <c r="AA15" i="1"/>
  <c r="E11" i="1"/>
  <c r="V11" i="1" s="1"/>
  <c r="W11" i="1" s="1"/>
  <c r="E14" i="1"/>
  <c r="AA14" i="1" s="1"/>
  <c r="Z15" i="1"/>
  <c r="AA28" i="1"/>
  <c r="E27" i="1"/>
  <c r="AA27" i="1" s="1"/>
  <c r="Z28" i="1"/>
  <c r="E24" i="1"/>
  <c r="R24" i="1" s="1"/>
  <c r="AA30" i="1"/>
  <c r="V30" i="1"/>
  <c r="R30" i="1"/>
  <c r="E29" i="1"/>
  <c r="Z30" i="1"/>
  <c r="Y73" i="1"/>
  <c r="W73" i="1"/>
  <c r="AA32" i="1"/>
  <c r="Z32" i="1"/>
  <c r="E31" i="1"/>
  <c r="R147" i="1"/>
  <c r="R139" i="1"/>
  <c r="D131" i="1"/>
  <c r="R131" i="1" s="1"/>
  <c r="R123" i="1"/>
  <c r="R115" i="1"/>
  <c r="R175" i="1"/>
  <c r="F130" i="1"/>
  <c r="R130" i="1" s="1"/>
  <c r="X91" i="1"/>
  <c r="Z91" i="1"/>
  <c r="Y106" i="1"/>
  <c r="W106" i="1"/>
  <c r="V106" i="1"/>
  <c r="R106" i="1"/>
  <c r="X66" i="1"/>
  <c r="Z66" i="1"/>
  <c r="AA66" i="1" s="1"/>
  <c r="Y71" i="1"/>
  <c r="W71" i="1"/>
  <c r="Y49" i="1"/>
  <c r="W49" i="1"/>
  <c r="X49" i="1"/>
  <c r="Y68" i="1"/>
  <c r="W68" i="1"/>
  <c r="V68" i="1"/>
  <c r="X68" i="1"/>
  <c r="R68" i="1"/>
  <c r="Z67" i="1"/>
  <c r="H24" i="1"/>
  <c r="Z12" i="1"/>
  <c r="X12" i="1"/>
  <c r="Y12" i="1" s="1"/>
  <c r="H39" i="1"/>
  <c r="Z19" i="1"/>
  <c r="F18" i="1"/>
  <c r="X19" i="1"/>
  <c r="Y45" i="1"/>
  <c r="V45" i="1"/>
  <c r="W45" i="1"/>
  <c r="R45" i="1"/>
  <c r="V12" i="1"/>
  <c r="W12" i="1" s="1"/>
  <c r="V15" i="1"/>
  <c r="Y15" i="1"/>
  <c r="W15" i="1"/>
  <c r="R15" i="1"/>
  <c r="D14" i="1"/>
  <c r="X14" i="1" s="1"/>
  <c r="X39" i="1"/>
  <c r="Y39" i="1" s="1"/>
  <c r="R154" i="1"/>
  <c r="R146" i="1"/>
  <c r="R138" i="1"/>
  <c r="D122" i="1"/>
  <c r="R122" i="1" s="1"/>
  <c r="D114" i="1"/>
  <c r="R114" i="1" s="1"/>
  <c r="D174" i="1"/>
  <c r="R174" i="1" s="1"/>
  <c r="E166" i="1"/>
  <c r="R166" i="1" s="1"/>
  <c r="Z100" i="1"/>
  <c r="X106" i="1"/>
  <c r="Z106" i="1"/>
  <c r="Z82" i="1"/>
  <c r="AA53" i="1"/>
  <c r="E51" i="1"/>
  <c r="Y62" i="1"/>
  <c r="W62" i="1"/>
  <c r="E57" i="1"/>
  <c r="Y74" i="1"/>
  <c r="V74" i="1"/>
  <c r="W74" i="1"/>
  <c r="R74" i="1"/>
  <c r="H10" i="1"/>
  <c r="H181" i="1" s="1"/>
  <c r="Y20" i="1"/>
  <c r="V20" i="1"/>
  <c r="W20" i="1" s="1"/>
  <c r="R20" i="1"/>
  <c r="E43" i="1"/>
  <c r="AA43" i="1" s="1"/>
  <c r="H33" i="1"/>
  <c r="E37" i="1"/>
  <c r="E10" i="1" s="1"/>
  <c r="W19" i="1"/>
  <c r="R19" i="1"/>
  <c r="Y19" i="1"/>
  <c r="D18" i="1"/>
  <c r="V19" i="1"/>
  <c r="Y41" i="1"/>
  <c r="V41" i="1"/>
  <c r="W41" i="1"/>
  <c r="R41" i="1"/>
  <c r="X15" i="1"/>
  <c r="X40" i="1"/>
  <c r="R129" i="1"/>
  <c r="R121" i="1"/>
  <c r="R113" i="1"/>
  <c r="R173" i="1"/>
  <c r="F158" i="1"/>
  <c r="R158" i="1" s="1"/>
  <c r="H99" i="1"/>
  <c r="W80" i="1"/>
  <c r="R80" i="1"/>
  <c r="Y80" i="1"/>
  <c r="V80" i="1"/>
  <c r="X80" i="1"/>
  <c r="V64" i="1"/>
  <c r="W64" i="1" s="1"/>
  <c r="R64" i="1"/>
  <c r="Z74" i="1"/>
  <c r="X74" i="1"/>
  <c r="Y55" i="1"/>
  <c r="V55" i="1"/>
  <c r="W55" i="1"/>
  <c r="R55" i="1"/>
  <c r="Z23" i="1"/>
  <c r="AA23" i="1" s="1"/>
  <c r="X23" i="1"/>
  <c r="Y23" i="1" s="1"/>
  <c r="X77" i="1"/>
  <c r="F73" i="1"/>
  <c r="X52" i="1"/>
  <c r="F10" i="1"/>
  <c r="Z20" i="1"/>
  <c r="X20" i="1"/>
  <c r="Y37" i="1"/>
  <c r="V37" i="1"/>
  <c r="W37" i="1"/>
  <c r="R37" i="1"/>
  <c r="V17" i="1"/>
  <c r="Y17" i="1"/>
  <c r="W17" i="1"/>
  <c r="D16" i="1"/>
  <c r="R17" i="1"/>
  <c r="X45" i="1"/>
  <c r="Z45" i="1"/>
  <c r="H29" i="1"/>
  <c r="Z48" i="1"/>
  <c r="X48" i="1"/>
  <c r="F47" i="1"/>
  <c r="Z14" i="1"/>
  <c r="Z44" i="1"/>
  <c r="D136" i="1"/>
  <c r="R136" i="1" s="1"/>
  <c r="D128" i="1"/>
  <c r="R128" i="1" s="1"/>
  <c r="R120" i="1"/>
  <c r="R180" i="1"/>
  <c r="R172" i="1"/>
  <c r="D112" i="1"/>
  <c r="R112" i="1" s="1"/>
  <c r="W100" i="1"/>
  <c r="R100" i="1"/>
  <c r="Y100" i="1"/>
  <c r="V100" i="1"/>
  <c r="X100" i="1"/>
  <c r="Y95" i="1"/>
  <c r="W95" i="1"/>
  <c r="R95" i="1"/>
  <c r="V95" i="1"/>
  <c r="X99" i="1"/>
  <c r="Z86" i="1"/>
  <c r="E63" i="1"/>
  <c r="AA63" i="1" s="1"/>
  <c r="AA64" i="1"/>
  <c r="AA59" i="1"/>
  <c r="R59" i="1"/>
  <c r="AA94" i="1"/>
  <c r="E93" i="1"/>
  <c r="AA93" i="1" s="1"/>
  <c r="V28" i="1"/>
  <c r="Y28" i="1"/>
  <c r="W28" i="1"/>
  <c r="R28" i="1"/>
  <c r="Z24" i="1"/>
  <c r="X24" i="1"/>
  <c r="Y24" i="1" s="1"/>
  <c r="Z53" i="1"/>
  <c r="Z25" i="1"/>
  <c r="AA25" i="1" s="1"/>
  <c r="X25" i="1"/>
  <c r="Y25" i="1" s="1"/>
  <c r="X33" i="1"/>
  <c r="H31" i="1"/>
  <c r="X37" i="1"/>
  <c r="Z37" i="1"/>
  <c r="F36" i="1"/>
  <c r="E16" i="1"/>
  <c r="AA16" i="1" s="1"/>
  <c r="E40" i="1"/>
  <c r="AA20" i="1"/>
  <c r="X41" i="1"/>
  <c r="Z41" i="1"/>
  <c r="R108" i="1"/>
  <c r="V94" i="1"/>
  <c r="W94" i="1"/>
  <c r="D93" i="1"/>
  <c r="Y94" i="1"/>
  <c r="R94" i="1"/>
  <c r="D92" i="1"/>
  <c r="X92" i="1" s="1"/>
  <c r="Y87" i="1"/>
  <c r="W87" i="1"/>
  <c r="R87" i="1"/>
  <c r="V87" i="1"/>
  <c r="D99" i="1"/>
  <c r="Y78" i="1"/>
  <c r="W78" i="1"/>
  <c r="V78" i="1"/>
  <c r="R78" i="1"/>
  <c r="Z103" i="1"/>
  <c r="X103" i="1"/>
  <c r="Z64" i="1"/>
  <c r="X64" i="1"/>
  <c r="Y64" i="1" s="1"/>
  <c r="F63" i="1"/>
  <c r="Z90" i="1"/>
  <c r="AA91" i="1"/>
  <c r="E90" i="1"/>
  <c r="AA90" i="1" s="1"/>
  <c r="H92" i="1"/>
  <c r="E112" i="1"/>
  <c r="E77" i="1"/>
  <c r="Z22" i="1"/>
  <c r="X22" i="1"/>
  <c r="Y22" i="1" s="1"/>
  <c r="X38" i="1"/>
  <c r="Y38" i="1" s="1"/>
  <c r="D10" i="1"/>
  <c r="V32" i="1"/>
  <c r="R32" i="1"/>
  <c r="D31" i="1"/>
  <c r="Y32" i="1"/>
  <c r="W32" i="1"/>
  <c r="W48" i="1"/>
  <c r="V48" i="1"/>
  <c r="Y48" i="1"/>
  <c r="R48" i="1"/>
  <c r="D47" i="1"/>
  <c r="X28" i="1"/>
  <c r="D134" i="1"/>
  <c r="R134" i="1" s="1"/>
  <c r="D126" i="1"/>
  <c r="R126" i="1" s="1"/>
  <c r="D118" i="1"/>
  <c r="R118" i="1" s="1"/>
  <c r="D170" i="1"/>
  <c r="R170" i="1" s="1"/>
  <c r="Z105" i="1"/>
  <c r="X94" i="1"/>
  <c r="Z94" i="1"/>
  <c r="F93" i="1"/>
  <c r="W67" i="1"/>
  <c r="Y67" i="1"/>
  <c r="V67" i="1"/>
  <c r="R67" i="1"/>
  <c r="Y84" i="1"/>
  <c r="V84" i="1"/>
  <c r="W84" i="1"/>
  <c r="R84" i="1"/>
  <c r="Z87" i="1"/>
  <c r="X87" i="1"/>
  <c r="E99" i="1"/>
  <c r="AA99" i="1" s="1"/>
  <c r="X78" i="1"/>
  <c r="Z78" i="1"/>
  <c r="D86" i="1"/>
  <c r="X86" i="1" s="1"/>
  <c r="W76" i="1"/>
  <c r="Y76" i="1"/>
  <c r="Y88" i="1"/>
  <c r="R88" i="1"/>
  <c r="X88" i="1"/>
  <c r="W88" i="1"/>
  <c r="V88" i="1"/>
  <c r="R70" i="1"/>
  <c r="V70" i="1"/>
  <c r="W70" i="1"/>
  <c r="V53" i="1"/>
  <c r="F54" i="1"/>
  <c r="F76" i="1"/>
  <c r="R23" i="1"/>
  <c r="E69" i="1"/>
  <c r="W44" i="1"/>
  <c r="Y44" i="1"/>
  <c r="V44" i="1"/>
  <c r="R44" i="1"/>
  <c r="D43" i="1"/>
  <c r="X43" i="1" s="1"/>
  <c r="W40" i="1"/>
  <c r="Y40" i="1"/>
  <c r="V40" i="1"/>
  <c r="R40" i="1"/>
  <c r="Z16" i="1"/>
  <c r="X16" i="1"/>
  <c r="Z27" i="1"/>
  <c r="Z34" i="1"/>
  <c r="V25" i="1"/>
  <c r="W25" i="1" s="1"/>
  <c r="R157" i="1"/>
  <c r="D149" i="1"/>
  <c r="R149" i="1" s="1"/>
  <c r="R141" i="1"/>
  <c r="R133" i="1"/>
  <c r="R125" i="1"/>
  <c r="R117" i="1"/>
  <c r="D177" i="1"/>
  <c r="R177" i="1" s="1"/>
  <c r="R169" i="1"/>
  <c r="E92" i="1"/>
  <c r="AA92" i="1" s="1"/>
  <c r="Y83" i="1"/>
  <c r="W83" i="1"/>
  <c r="D82" i="1"/>
  <c r="X82" i="1" s="1"/>
  <c r="V83" i="1"/>
  <c r="R83" i="1"/>
  <c r="D111" i="1"/>
  <c r="R111" i="1" s="1"/>
  <c r="Z84" i="1"/>
  <c r="X84" i="1"/>
  <c r="W103" i="1"/>
  <c r="Y103" i="1"/>
  <c r="V103" i="1"/>
  <c r="R103" i="1"/>
  <c r="E71" i="1"/>
  <c r="AA71" i="1" s="1"/>
  <c r="D63" i="1"/>
  <c r="D69" i="1"/>
  <c r="X70" i="1"/>
  <c r="Y70" i="1" s="1"/>
  <c r="Z70" i="1"/>
  <c r="AA70" i="1" s="1"/>
  <c r="Y51" i="1"/>
  <c r="W51" i="1"/>
  <c r="V51" i="1"/>
  <c r="R51" i="1"/>
  <c r="X51" i="1"/>
  <c r="AA88" i="1"/>
  <c r="Z88" i="1"/>
  <c r="F65" i="1"/>
  <c r="R65" i="1" s="1"/>
  <c r="E52" i="1"/>
  <c r="AA52" i="1" s="1"/>
  <c r="H73" i="1"/>
  <c r="W52" i="1"/>
  <c r="Y52" i="1"/>
  <c r="R52" i="1"/>
  <c r="R72" i="1"/>
  <c r="Z55" i="1"/>
  <c r="Z59" i="1"/>
  <c r="Z43" i="1"/>
  <c r="AA12" i="1"/>
  <c r="V34" i="1"/>
  <c r="D27" i="1"/>
  <c r="X27" i="1" s="1"/>
  <c r="X32" i="1"/>
  <c r="D156" i="1"/>
  <c r="R156" i="1" s="1"/>
  <c r="R148" i="1"/>
  <c r="R140" i="1"/>
  <c r="D132" i="1"/>
  <c r="R132" i="1" s="1"/>
  <c r="D124" i="1"/>
  <c r="R124" i="1" s="1"/>
  <c r="D116" i="1"/>
  <c r="R116" i="1" s="1"/>
  <c r="D176" i="1"/>
  <c r="R176" i="1" s="1"/>
  <c r="D168" i="1"/>
  <c r="R168" i="1" s="1"/>
  <c r="W105" i="1"/>
  <c r="R105" i="1"/>
  <c r="Y105" i="1"/>
  <c r="X105" i="1"/>
  <c r="V105" i="1"/>
  <c r="V91" i="1"/>
  <c r="W91" i="1"/>
  <c r="Y91" i="1"/>
  <c r="R91" i="1"/>
  <c r="X83" i="1"/>
  <c r="Z83" i="1"/>
  <c r="D90" i="1"/>
  <c r="E97" i="1"/>
  <c r="AA98" i="1"/>
  <c r="Z98" i="1"/>
  <c r="X71" i="1"/>
  <c r="E62" i="1"/>
  <c r="F69" i="1"/>
  <c r="W65" i="1"/>
  <c r="V65" i="1"/>
  <c r="AA50" i="1"/>
  <c r="V50" i="1"/>
  <c r="E49" i="1"/>
  <c r="R49" i="1" s="1"/>
  <c r="X57" i="1"/>
  <c r="Y57" i="1" s="1"/>
  <c r="Z57" i="1"/>
  <c r="R66" i="1"/>
  <c r="W66" i="1"/>
  <c r="Y66" i="1"/>
  <c r="V66" i="1"/>
  <c r="Z50" i="1"/>
  <c r="V72" i="1"/>
  <c r="R25" i="1"/>
  <c r="X67" i="1"/>
  <c r="R34" i="1"/>
  <c r="D36" i="1"/>
  <c r="H14" i="1"/>
  <c r="F11" i="1"/>
  <c r="X17" i="1"/>
  <c r="AA22" i="1"/>
  <c r="E181" i="1" l="1"/>
  <c r="X54" i="1"/>
  <c r="Y54" i="1" s="1"/>
  <c r="Z69" i="1"/>
  <c r="AA69" i="1" s="1"/>
  <c r="X69" i="1"/>
  <c r="R63" i="1"/>
  <c r="V63" i="1"/>
  <c r="W63" i="1" s="1"/>
  <c r="Z63" i="1"/>
  <c r="X63" i="1"/>
  <c r="Y63" i="1" s="1"/>
  <c r="AA40" i="1"/>
  <c r="E39" i="1"/>
  <c r="E38" i="1"/>
  <c r="Z40" i="1"/>
  <c r="X73" i="1"/>
  <c r="AA49" i="1"/>
  <c r="Z49" i="1"/>
  <c r="AA62" i="1"/>
  <c r="Z62" i="1"/>
  <c r="E61" i="1"/>
  <c r="V31" i="1"/>
  <c r="W31" i="1"/>
  <c r="R31" i="1"/>
  <c r="Y31" i="1"/>
  <c r="X31" i="1"/>
  <c r="AA77" i="1"/>
  <c r="E76" i="1"/>
  <c r="Z76" i="1" s="1"/>
  <c r="E73" i="1"/>
  <c r="V77" i="1"/>
  <c r="R77" i="1"/>
  <c r="Y99" i="1"/>
  <c r="W99" i="1"/>
  <c r="V99" i="1"/>
  <c r="R99" i="1"/>
  <c r="V93" i="1"/>
  <c r="W93" i="1"/>
  <c r="R93" i="1"/>
  <c r="Y93" i="1"/>
  <c r="Z11" i="1"/>
  <c r="X11" i="1"/>
  <c r="Y11" i="1" s="1"/>
  <c r="Z71" i="1"/>
  <c r="V52" i="1"/>
  <c r="R47" i="1"/>
  <c r="Y47" i="1"/>
  <c r="W47" i="1"/>
  <c r="V47" i="1"/>
  <c r="Z77" i="1"/>
  <c r="R18" i="1"/>
  <c r="W18" i="1"/>
  <c r="Y18" i="1"/>
  <c r="V18" i="1"/>
  <c r="AA57" i="1"/>
  <c r="V49" i="1"/>
  <c r="E54" i="1"/>
  <c r="W82" i="1"/>
  <c r="R82" i="1"/>
  <c r="V82" i="1"/>
  <c r="Y82" i="1"/>
  <c r="Z93" i="1"/>
  <c r="X93" i="1"/>
  <c r="X36" i="1"/>
  <c r="W16" i="1"/>
  <c r="V16" i="1"/>
  <c r="R16" i="1"/>
  <c r="Y16" i="1"/>
  <c r="V62" i="1"/>
  <c r="V57" i="1"/>
  <c r="W57" i="1" s="1"/>
  <c r="AA31" i="1"/>
  <c r="Z31" i="1"/>
  <c r="V24" i="1"/>
  <c r="W24" i="1" s="1"/>
  <c r="V10" i="1"/>
  <c r="W10" i="1"/>
  <c r="R10" i="1"/>
  <c r="D181" i="1"/>
  <c r="Z92" i="1"/>
  <c r="Z47" i="1"/>
  <c r="X47" i="1"/>
  <c r="V14" i="1"/>
  <c r="Y14" i="1"/>
  <c r="W14" i="1"/>
  <c r="R14" i="1"/>
  <c r="R11" i="1"/>
  <c r="W36" i="1"/>
  <c r="Y36" i="1"/>
  <c r="Z65" i="1"/>
  <c r="AA65" i="1" s="1"/>
  <c r="X65" i="1"/>
  <c r="Y65" i="1" s="1"/>
  <c r="R43" i="1"/>
  <c r="Y43" i="1"/>
  <c r="W43" i="1"/>
  <c r="V43" i="1"/>
  <c r="X76" i="1"/>
  <c r="W86" i="1"/>
  <c r="R86" i="1"/>
  <c r="Y86" i="1"/>
  <c r="V86" i="1"/>
  <c r="Z99" i="1"/>
  <c r="X10" i="1"/>
  <c r="Y10" i="1" s="1"/>
  <c r="Z10" i="1"/>
  <c r="AA10" i="1" s="1"/>
  <c r="F181" i="1"/>
  <c r="R71" i="1"/>
  <c r="Y92" i="1"/>
  <c r="V92" i="1"/>
  <c r="W92" i="1"/>
  <c r="R92" i="1"/>
  <c r="AA37" i="1"/>
  <c r="E36" i="1"/>
  <c r="AA36" i="1" s="1"/>
  <c r="E33" i="1"/>
  <c r="R62" i="1"/>
  <c r="R57" i="1"/>
  <c r="AA11" i="1"/>
  <c r="AA97" i="1"/>
  <c r="Z97" i="1"/>
  <c r="V97" i="1"/>
  <c r="R97" i="1"/>
  <c r="W90" i="1"/>
  <c r="R90" i="1"/>
  <c r="V90" i="1"/>
  <c r="Y90" i="1"/>
  <c r="V27" i="1"/>
  <c r="Y27" i="1"/>
  <c r="W27" i="1"/>
  <c r="R27" i="1"/>
  <c r="Y69" i="1"/>
  <c r="W69" i="1"/>
  <c r="V69" i="1"/>
  <c r="R69" i="1"/>
  <c r="X90" i="1"/>
  <c r="Z52" i="1"/>
  <c r="AA51" i="1"/>
  <c r="Z51" i="1"/>
  <c r="Z18" i="1"/>
  <c r="X18" i="1"/>
  <c r="V71" i="1"/>
  <c r="AA29" i="1"/>
  <c r="V29" i="1"/>
  <c r="Z29" i="1"/>
  <c r="R29" i="1"/>
  <c r="AA24" i="1"/>
  <c r="AA33" i="1" l="1"/>
  <c r="Z33" i="1"/>
  <c r="R33" i="1"/>
  <c r="V33" i="1"/>
  <c r="AA61" i="1"/>
  <c r="Z61" i="1"/>
  <c r="V61" i="1"/>
  <c r="R61" i="1"/>
  <c r="V38" i="1"/>
  <c r="W38" i="1" s="1"/>
  <c r="Z38" i="1"/>
  <c r="AA38" i="1" s="1"/>
  <c r="R38" i="1"/>
  <c r="AA73" i="1"/>
  <c r="V73" i="1"/>
  <c r="R73" i="1"/>
  <c r="Z181" i="1"/>
  <c r="X181" i="1"/>
  <c r="R36" i="1"/>
  <c r="AA54" i="1"/>
  <c r="R54" i="1"/>
  <c r="V54" i="1"/>
  <c r="W54" i="1" s="1"/>
  <c r="Z54" i="1"/>
  <c r="R39" i="1"/>
  <c r="Z39" i="1"/>
  <c r="AA39" i="1" s="1"/>
  <c r="V39" i="1"/>
  <c r="W39" i="1" s="1"/>
  <c r="V36" i="1"/>
  <c r="Y181" i="1"/>
  <c r="W181" i="1"/>
  <c r="V181" i="1"/>
  <c r="R181" i="1"/>
  <c r="AA181" i="1"/>
  <c r="AA76" i="1"/>
  <c r="V76" i="1"/>
  <c r="R76" i="1"/>
  <c r="Z36" i="1"/>
  <c r="Z73" i="1"/>
</calcChain>
</file>

<file path=xl/comments1.xml><?xml version="1.0" encoding="utf-8"?>
<comments xmlns="http://schemas.openxmlformats.org/spreadsheetml/2006/main">
  <authors>
    <author>Ciro Arturo</author>
    <author>Carrera</author>
    <author>JESSICA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Son los gastos que no se han ejercido y que sabes que se van a reflejar en tus estados financieros posteriores al mes de la información de parametros y los que sabes que ya no se van a ejercer escribe la diferencia en numero negativo</t>
        </r>
      </text>
    </comment>
    <comment ref="Q8" authorId="1" shapeId="0">
      <text>
        <r>
          <rPr>
            <b/>
            <sz val="8"/>
            <color indexed="81"/>
            <rFont val="Tahoma"/>
            <family val="2"/>
          </rPr>
          <t>JCAS:
Niveles de Cuenta</t>
        </r>
      </text>
    </comment>
    <comment ref="T8" authorId="2" shapeId="0">
      <text>
        <r>
          <rPr>
            <sz val="12"/>
            <color indexed="81"/>
            <rFont val="Courier New"/>
            <family val="3"/>
          </rPr>
          <t>1=INMUEBLES
2=MOBILIARIO Y EQUIPO
3=INFRAESTRUCTURA HIDRAULICA
4=INFRAESTRUCTURA DE ALCANTARILLADO
5=INFRAESTRUCTURA DE SANEAMIENTO</t>
        </r>
      </text>
    </comment>
  </commentList>
</comments>
</file>

<file path=xl/sharedStrings.xml><?xml version="1.0" encoding="utf-8"?>
<sst xmlns="http://schemas.openxmlformats.org/spreadsheetml/2006/main" count="245" uniqueCount="218">
  <si>
    <t>segregacion del area administrativa por unidades de trabajo</t>
  </si>
  <si>
    <t>UNIDADES ADMINISTRATIVAS</t>
  </si>
  <si>
    <t>INVERSIONES</t>
  </si>
  <si>
    <t>FILTROS DE APOYO</t>
  </si>
  <si>
    <t>Cuenta</t>
  </si>
  <si>
    <t>COG</t>
  </si>
  <si>
    <t>C O N C E P T O</t>
  </si>
  <si>
    <t>Presupuesto</t>
  </si>
  <si>
    <t>Ejercido</t>
  </si>
  <si>
    <t>JUSTIFICACION: (cite los bienes y el importe correspondiente)</t>
  </si>
  <si>
    <t>Gasto Adicion. y/o Ppto. comprometido</t>
  </si>
  <si>
    <t>NIVEL</t>
  </si>
  <si>
    <t>CUENTAS CON MOVIMIENTO</t>
  </si>
  <si>
    <t>Cta</t>
  </si>
  <si>
    <t>Mascarilla Edo. de result.</t>
  </si>
  <si>
    <t>ADMON</t>
  </si>
  <si>
    <t>COMER</t>
  </si>
  <si>
    <t>TECNICA</t>
  </si>
  <si>
    <t>SANEAM</t>
  </si>
  <si>
    <t>LABORATORIO</t>
  </si>
  <si>
    <t>$</t>
  </si>
  <si>
    <t>%</t>
  </si>
  <si>
    <t>50000</t>
  </si>
  <si>
    <t>XX</t>
  </si>
  <si>
    <t>51000</t>
  </si>
  <si>
    <t>51100</t>
  </si>
  <si>
    <t>51101</t>
  </si>
  <si>
    <t>Mobiliario de oficina</t>
  </si>
  <si>
    <t>51200</t>
  </si>
  <si>
    <t>51201</t>
  </si>
  <si>
    <t>51300</t>
  </si>
  <si>
    <t>51301</t>
  </si>
  <si>
    <t>51400</t>
  </si>
  <si>
    <t>51401</t>
  </si>
  <si>
    <t>51500</t>
  </si>
  <si>
    <t>51501</t>
  </si>
  <si>
    <t>Equipo de computo y checador del lab</t>
  </si>
  <si>
    <t>51900</t>
  </si>
  <si>
    <t>51901</t>
  </si>
  <si>
    <t>Caja fuerte laboratorio</t>
  </si>
  <si>
    <t>52000</t>
  </si>
  <si>
    <t>52100</t>
  </si>
  <si>
    <t>52101</t>
  </si>
  <si>
    <t>52200</t>
  </si>
  <si>
    <t>52201</t>
  </si>
  <si>
    <t>52300</t>
  </si>
  <si>
    <t>52301</t>
  </si>
  <si>
    <t>52900</t>
  </si>
  <si>
    <t>52901</t>
  </si>
  <si>
    <t>53000</t>
  </si>
  <si>
    <t>Equipo e instrumental medico y de laboratorio</t>
  </si>
  <si>
    <t>53100</t>
  </si>
  <si>
    <t>53101</t>
  </si>
  <si>
    <t>Equipo Medico y de Laboratorio</t>
  </si>
  <si>
    <t>Refrigerador para laboratorio</t>
  </si>
  <si>
    <t>53200</t>
  </si>
  <si>
    <t>53201</t>
  </si>
  <si>
    <t>54000</t>
  </si>
  <si>
    <t>54100</t>
  </si>
  <si>
    <t>54101</t>
  </si>
  <si>
    <t>Vehiculo para laboratorio</t>
  </si>
  <si>
    <t>54200</t>
  </si>
  <si>
    <t>54201</t>
  </si>
  <si>
    <t>54300</t>
  </si>
  <si>
    <t>54301</t>
  </si>
  <si>
    <t>54400</t>
  </si>
  <si>
    <t>54401</t>
  </si>
  <si>
    <t>54500</t>
  </si>
  <si>
    <t>54501</t>
  </si>
  <si>
    <t>54900</t>
  </si>
  <si>
    <t>54901</t>
  </si>
  <si>
    <t>55000</t>
  </si>
  <si>
    <t>55100</t>
  </si>
  <si>
    <t>55101</t>
  </si>
  <si>
    <t>56000</t>
  </si>
  <si>
    <t>56100</t>
  </si>
  <si>
    <t>56101</t>
  </si>
  <si>
    <t>56200</t>
  </si>
  <si>
    <t>56201</t>
  </si>
  <si>
    <t>Turbosoplador PTAR</t>
  </si>
  <si>
    <t>56202</t>
  </si>
  <si>
    <t>56203</t>
  </si>
  <si>
    <t>56300</t>
  </si>
  <si>
    <t>Maquinaria otros equipos y herramienta</t>
  </si>
  <si>
    <t>56301</t>
  </si>
  <si>
    <t>Maquinaria y equipo de construccion</t>
  </si>
  <si>
    <t>Bombas, cortadoras de concreto, tarraja</t>
  </si>
  <si>
    <t>56400</t>
  </si>
  <si>
    <t>56401</t>
  </si>
  <si>
    <t>56500</t>
  </si>
  <si>
    <t>56501</t>
  </si>
  <si>
    <t>56600</t>
  </si>
  <si>
    <t>56601</t>
  </si>
  <si>
    <t>56700</t>
  </si>
  <si>
    <t>56701</t>
  </si>
  <si>
    <t>56900</t>
  </si>
  <si>
    <t>56901</t>
  </si>
  <si>
    <t>57000</t>
  </si>
  <si>
    <t>57100</t>
  </si>
  <si>
    <t>57101</t>
  </si>
  <si>
    <t>57200</t>
  </si>
  <si>
    <t>57201</t>
  </si>
  <si>
    <t>57300</t>
  </si>
  <si>
    <t>57301</t>
  </si>
  <si>
    <t>57400</t>
  </si>
  <si>
    <t>57401</t>
  </si>
  <si>
    <t>57500</t>
  </si>
  <si>
    <t>57501</t>
  </si>
  <si>
    <t>57600</t>
  </si>
  <si>
    <t>57601</t>
  </si>
  <si>
    <t>57700</t>
  </si>
  <si>
    <t>57701</t>
  </si>
  <si>
    <t>57800</t>
  </si>
  <si>
    <t>57801</t>
  </si>
  <si>
    <t>57900</t>
  </si>
  <si>
    <t>57901</t>
  </si>
  <si>
    <t>58000</t>
  </si>
  <si>
    <t>BIENES INMUEBLES</t>
  </si>
  <si>
    <t>58100</t>
  </si>
  <si>
    <t>Bienes Inmuebles</t>
  </si>
  <si>
    <t>58101</t>
  </si>
  <si>
    <t>Terrenos</t>
  </si>
  <si>
    <t>Terreno adyascente a las oficinas</t>
  </si>
  <si>
    <t>58200</t>
  </si>
  <si>
    <t>58201</t>
  </si>
  <si>
    <t>58300</t>
  </si>
  <si>
    <t>58301</t>
  </si>
  <si>
    <t>58900</t>
  </si>
  <si>
    <t>58901</t>
  </si>
  <si>
    <t>58902</t>
  </si>
  <si>
    <t>58903</t>
  </si>
  <si>
    <t>58904</t>
  </si>
  <si>
    <t>58905</t>
  </si>
  <si>
    <t>58906</t>
  </si>
  <si>
    <t>58907</t>
  </si>
  <si>
    <t>58908</t>
  </si>
  <si>
    <t>58909</t>
  </si>
  <si>
    <t>58910</t>
  </si>
  <si>
    <t>58911</t>
  </si>
  <si>
    <t>59000</t>
  </si>
  <si>
    <t>59100</t>
  </si>
  <si>
    <t>Software</t>
  </si>
  <si>
    <t>59101</t>
  </si>
  <si>
    <t>Software comercial, y software sectorizacion</t>
  </si>
  <si>
    <t>59200</t>
  </si>
  <si>
    <t>59201</t>
  </si>
  <si>
    <t>59300</t>
  </si>
  <si>
    <t>59301</t>
  </si>
  <si>
    <t>59400</t>
  </si>
  <si>
    <t>59401</t>
  </si>
  <si>
    <t>59500</t>
  </si>
  <si>
    <t>59501</t>
  </si>
  <si>
    <t>59600</t>
  </si>
  <si>
    <t>59601</t>
  </si>
  <si>
    <t>59700</t>
  </si>
  <si>
    <t>59701</t>
  </si>
  <si>
    <t>59800</t>
  </si>
  <si>
    <t>59801</t>
  </si>
  <si>
    <t>59900</t>
  </si>
  <si>
    <t>59901</t>
  </si>
  <si>
    <t>60000</t>
  </si>
  <si>
    <t>61000</t>
  </si>
  <si>
    <t>61100</t>
  </si>
  <si>
    <t>61101</t>
  </si>
  <si>
    <t>61200</t>
  </si>
  <si>
    <t>61201</t>
  </si>
  <si>
    <t>61300</t>
  </si>
  <si>
    <t>61301</t>
  </si>
  <si>
    <t>61302</t>
  </si>
  <si>
    <t>61303</t>
  </si>
  <si>
    <t>61304</t>
  </si>
  <si>
    <t>61305</t>
  </si>
  <si>
    <t>61306</t>
  </si>
  <si>
    <t>61307</t>
  </si>
  <si>
    <t>61308</t>
  </si>
  <si>
    <t>61400</t>
  </si>
  <si>
    <t>61401</t>
  </si>
  <si>
    <t>61500</t>
  </si>
  <si>
    <t>61501</t>
  </si>
  <si>
    <t>61600</t>
  </si>
  <si>
    <t>61601</t>
  </si>
  <si>
    <t>61700</t>
  </si>
  <si>
    <t>61701</t>
  </si>
  <si>
    <t>61900</t>
  </si>
  <si>
    <t>61901</t>
  </si>
  <si>
    <t>62000</t>
  </si>
  <si>
    <t>62100</t>
  </si>
  <si>
    <t>62101</t>
  </si>
  <si>
    <t>62200</t>
  </si>
  <si>
    <t>Edificios no habitacional</t>
  </si>
  <si>
    <t>62201</t>
  </si>
  <si>
    <t>Bodega Almacen, oficinas administrativas</t>
  </si>
  <si>
    <t>62300</t>
  </si>
  <si>
    <t>62301</t>
  </si>
  <si>
    <t>62302</t>
  </si>
  <si>
    <t>62303</t>
  </si>
  <si>
    <t>62304</t>
  </si>
  <si>
    <t>62305</t>
  </si>
  <si>
    <t>62400</t>
  </si>
  <si>
    <t>62401</t>
  </si>
  <si>
    <t>Banquetas y almacen de lodos, obraS  de agua potable, alcantarillado, sectorizacion, colectores y red morada, valvulas inteligentes</t>
  </si>
  <si>
    <t>62500</t>
  </si>
  <si>
    <t>62501</t>
  </si>
  <si>
    <t>62600</t>
  </si>
  <si>
    <t>62601</t>
  </si>
  <si>
    <t>62700</t>
  </si>
  <si>
    <t>62701</t>
  </si>
  <si>
    <t>62900</t>
  </si>
  <si>
    <t>62901</t>
  </si>
  <si>
    <t xml:space="preserve">Ceramica mano de obra </t>
  </si>
  <si>
    <t>63000</t>
  </si>
  <si>
    <t>63100</t>
  </si>
  <si>
    <t>63101</t>
  </si>
  <si>
    <t>63200</t>
  </si>
  <si>
    <t>63201</t>
  </si>
  <si>
    <t>TOTAL</t>
  </si>
  <si>
    <t xml:space="preserve"> </t>
  </si>
  <si>
    <t>DESEA REVISAR DE NUEVO?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</si>
</sst>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0"/>
    <numFmt numFmtId="166" formatCode="000"/>
    <numFmt numFmtId="167" formatCode="d/mm/yy;@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4"/>
      <color rgb="FF16365C"/>
      <name val="Arial"/>
      <family val="2"/>
    </font>
    <font>
      <u/>
      <sz val="7.5"/>
      <color indexed="12"/>
      <name val="MS Sans Serif"/>
      <family val="2"/>
    </font>
    <font>
      <b/>
      <sz val="12"/>
      <color rgb="FF16365C"/>
      <name val="Arial"/>
      <family val="2"/>
    </font>
    <font>
      <sz val="10"/>
      <color rgb="FF16365C"/>
      <name val="Arial"/>
      <family val="2"/>
    </font>
    <font>
      <sz val="10"/>
      <name val="MS Sans Serif"/>
      <family val="2"/>
    </font>
    <font>
      <b/>
      <sz val="10"/>
      <color rgb="FF16365C"/>
      <name val="Arial"/>
      <family val="2"/>
    </font>
    <font>
      <sz val="11"/>
      <color rgb="FF16365C"/>
      <name val="Arial"/>
      <family val="2"/>
    </font>
    <font>
      <b/>
      <sz val="9"/>
      <color rgb="FF16365C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2"/>
      <color rgb="FF16365C"/>
      <name val="Arial"/>
      <family val="2"/>
    </font>
    <font>
      <sz val="8"/>
      <color rgb="FF16365C"/>
      <name val="Arial"/>
      <family val="2"/>
    </font>
    <font>
      <b/>
      <sz val="8"/>
      <color rgb="FF16365C"/>
      <name val="Arial"/>
      <family val="2"/>
    </font>
    <font>
      <b/>
      <sz val="11"/>
      <color rgb="FF16365C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DCE6F1"/>
        <bgColor indexed="22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17">
    <xf numFmtId="0" fontId="0" fillId="0" borderId="0" xfId="0"/>
    <xf numFmtId="0" fontId="2" fillId="2" borderId="0" xfId="0" applyFont="1" applyFill="1" applyAlignment="1" applyProtection="1">
      <alignment horizontal="center" vertical="center"/>
    </xf>
    <xf numFmtId="43" fontId="4" fillId="0" borderId="0" xfId="2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64" fontId="4" fillId="0" borderId="0" xfId="1" applyNumberFormat="1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0" fontId="5" fillId="0" borderId="0" xfId="3" applyFont="1" applyAlignment="1" applyProtection="1">
      <alignment vertical="center"/>
    </xf>
    <xf numFmtId="164" fontId="5" fillId="0" borderId="0" xfId="1" applyNumberFormat="1" applyFont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5" fillId="2" borderId="0" xfId="3" applyFont="1" applyFill="1" applyAlignment="1" applyProtection="1">
      <alignment horizontal="center" vertical="center"/>
    </xf>
    <xf numFmtId="43" fontId="5" fillId="0" borderId="0" xfId="3" applyNumberFormat="1" applyFont="1" applyFill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1" fontId="2" fillId="2" borderId="0" xfId="3" applyNumberFormat="1" applyFont="1" applyFill="1" applyAlignment="1" applyProtection="1">
      <alignment horizontal="center" vertical="center"/>
    </xf>
    <xf numFmtId="43" fontId="7" fillId="0" borderId="0" xfId="3" applyNumberFormat="1" applyFont="1" applyFill="1" applyAlignment="1" applyProtection="1">
      <alignment horizontal="center" vertical="center"/>
    </xf>
    <xf numFmtId="0" fontId="8" fillId="0" borderId="0" xfId="3" applyFont="1" applyAlignment="1" applyProtection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8" fillId="0" borderId="0" xfId="3" applyFont="1" applyAlignment="1" applyProtection="1">
      <alignment horizontal="center" vertical="center"/>
    </xf>
    <xf numFmtId="0" fontId="8" fillId="0" borderId="0" xfId="3" applyFont="1" applyFill="1" applyAlignment="1" applyProtection="1">
      <alignment horizontal="center" vertical="center"/>
    </xf>
    <xf numFmtId="0" fontId="5" fillId="2" borderId="0" xfId="3" applyFont="1" applyFill="1" applyAlignment="1" applyProtection="1">
      <alignment vertical="center"/>
    </xf>
    <xf numFmtId="0" fontId="5" fillId="2" borderId="0" xfId="3" applyNumberFormat="1" applyFont="1" applyFill="1" applyAlignment="1" applyProtection="1">
      <alignment vertical="center"/>
    </xf>
    <xf numFmtId="43" fontId="5" fillId="2" borderId="0" xfId="3" applyNumberFormat="1" applyFont="1" applyFill="1" applyAlignment="1" applyProtection="1">
      <alignment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0" fontId="5" fillId="0" borderId="0" xfId="3" applyFont="1" applyAlignment="1" applyProtection="1">
      <alignment horizontal="center" vertical="center"/>
    </xf>
    <xf numFmtId="1" fontId="2" fillId="4" borderId="0" xfId="3" applyNumberFormat="1" applyFont="1" applyFill="1" applyAlignment="1" applyProtection="1">
      <alignment horizontal="center" vertical="center"/>
    </xf>
    <xf numFmtId="165" fontId="7" fillId="3" borderId="4" xfId="1" applyNumberFormat="1" applyFont="1" applyFill="1" applyBorder="1" applyAlignment="1" applyProtection="1">
      <alignment horizontal="center" vertical="center"/>
    </xf>
    <xf numFmtId="165" fontId="7" fillId="3" borderId="4" xfId="1" quotePrefix="1" applyNumberFormat="1" applyFont="1" applyFill="1" applyBorder="1" applyAlignment="1" applyProtection="1">
      <alignment horizontal="center" vertical="center"/>
    </xf>
    <xf numFmtId="0" fontId="5" fillId="2" borderId="0" xfId="3" applyFont="1" applyFill="1" applyAlignment="1" applyProtection="1">
      <alignment horizontal="center" vertical="center"/>
    </xf>
    <xf numFmtId="0" fontId="5" fillId="0" borderId="0" xfId="3" applyFont="1" applyAlignment="1" applyProtection="1">
      <alignment horizontal="center" vertical="center"/>
    </xf>
    <xf numFmtId="0" fontId="9" fillId="3" borderId="5" xfId="3" applyFont="1" applyFill="1" applyBorder="1" applyAlignment="1" applyProtection="1">
      <alignment horizontal="center" vertical="center"/>
    </xf>
    <xf numFmtId="166" fontId="4" fillId="5" borderId="6" xfId="3" applyNumberFormat="1" applyFont="1" applyFill="1" applyBorder="1" applyAlignment="1" applyProtection="1">
      <alignment horizontal="center" vertical="center"/>
    </xf>
    <xf numFmtId="0" fontId="4" fillId="5" borderId="7" xfId="3" applyNumberFormat="1" applyFont="1" applyFill="1" applyBorder="1" applyAlignment="1" applyProtection="1">
      <alignment horizontal="center" vertical="center"/>
    </xf>
    <xf numFmtId="0" fontId="4" fillId="5" borderId="8" xfId="3" applyFont="1" applyFill="1" applyBorder="1" applyAlignment="1" applyProtection="1">
      <alignment horizontal="center" vertical="center"/>
    </xf>
    <xf numFmtId="43" fontId="4" fillId="5" borderId="7" xfId="3" applyNumberFormat="1" applyFont="1" applyFill="1" applyBorder="1" applyAlignment="1" applyProtection="1">
      <alignment horizontal="center" vertical="center"/>
    </xf>
    <xf numFmtId="0" fontId="7" fillId="3" borderId="7" xfId="3" applyFont="1" applyFill="1" applyBorder="1" applyAlignment="1" applyProtection="1">
      <alignment horizontal="center" vertical="center" wrapText="1"/>
    </xf>
    <xf numFmtId="43" fontId="4" fillId="3" borderId="9" xfId="3" applyNumberFormat="1" applyFont="1" applyFill="1" applyBorder="1" applyAlignment="1" applyProtection="1">
      <alignment horizontal="center" vertical="center" wrapText="1"/>
    </xf>
    <xf numFmtId="43" fontId="4" fillId="3" borderId="10" xfId="3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9" fillId="3" borderId="12" xfId="1" applyNumberFormat="1" applyFont="1" applyFill="1" applyBorder="1" applyAlignment="1" applyProtection="1">
      <alignment horizontal="center" vertical="center" wrapText="1"/>
    </xf>
    <xf numFmtId="0" fontId="5" fillId="0" borderId="12" xfId="3" applyFont="1" applyBorder="1" applyAlignment="1" applyProtection="1">
      <alignment horizontal="center" vertical="center" wrapText="1"/>
    </xf>
    <xf numFmtId="0" fontId="5" fillId="0" borderId="13" xfId="3" applyFont="1" applyBorder="1" applyAlignment="1" applyProtection="1">
      <alignment horizontal="center" vertical="center" wrapText="1"/>
    </xf>
    <xf numFmtId="0" fontId="7" fillId="5" borderId="14" xfId="3" applyFont="1" applyFill="1" applyBorder="1" applyAlignment="1" applyProtection="1">
      <alignment horizontal="center" vertical="center" wrapText="1"/>
    </xf>
    <xf numFmtId="0" fontId="7" fillId="5" borderId="15" xfId="3" applyFont="1" applyFill="1" applyBorder="1" applyAlignment="1" applyProtection="1">
      <alignment horizontal="center" vertical="center" wrapText="1"/>
    </xf>
    <xf numFmtId="0" fontId="10" fillId="0" borderId="0" xfId="3" applyFont="1" applyAlignment="1" applyProtection="1">
      <alignment vertical="center"/>
    </xf>
    <xf numFmtId="0" fontId="11" fillId="0" borderId="0" xfId="3" applyFont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4" fillId="5" borderId="16" xfId="3" applyFont="1" applyFill="1" applyBorder="1" applyAlignment="1" applyProtection="1">
      <alignment horizontal="center" vertical="center"/>
    </xf>
    <xf numFmtId="0" fontId="4" fillId="5" borderId="7" xfId="3" applyNumberFormat="1" applyFont="1" applyFill="1" applyBorder="1" applyAlignment="1" applyProtection="1">
      <alignment horizontal="center" vertical="center" wrapText="1"/>
    </xf>
    <xf numFmtId="43" fontId="4" fillId="3" borderId="17" xfId="3" applyNumberFormat="1" applyFont="1" applyFill="1" applyBorder="1" applyAlignment="1" applyProtection="1">
      <alignment horizontal="center" vertical="center" wrapText="1"/>
    </xf>
    <xf numFmtId="167" fontId="7" fillId="3" borderId="11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0" fontId="5" fillId="0" borderId="18" xfId="3" applyFont="1" applyBorder="1" applyAlignment="1" applyProtection="1">
      <alignment horizontal="center" vertical="center" wrapText="1"/>
    </xf>
    <xf numFmtId="0" fontId="5" fillId="0" borderId="19" xfId="3" applyFont="1" applyBorder="1" applyAlignment="1" applyProtection="1">
      <alignment horizontal="center" vertical="center" wrapText="1"/>
    </xf>
    <xf numFmtId="164" fontId="7" fillId="5" borderId="11" xfId="1" applyNumberFormat="1" applyFont="1" applyFill="1" applyBorder="1" applyAlignment="1" applyProtection="1">
      <alignment horizontal="center" vertical="center"/>
    </xf>
    <xf numFmtId="10" fontId="7" fillId="5" borderId="11" xfId="3" applyNumberFormat="1" applyFont="1" applyFill="1" applyBorder="1" applyAlignment="1" applyProtection="1">
      <alignment horizontal="center" vertical="center"/>
    </xf>
    <xf numFmtId="0" fontId="5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43" fontId="8" fillId="0" borderId="20" xfId="1" applyNumberFormat="1" applyFont="1" applyFill="1" applyBorder="1" applyAlignment="1" applyProtection="1">
      <alignment horizontal="right" vertical="center"/>
      <protection locked="0"/>
    </xf>
    <xf numFmtId="164" fontId="13" fillId="0" borderId="20" xfId="1" applyNumberFormat="1" applyFont="1" applyFill="1" applyBorder="1" applyAlignment="1" applyProtection="1">
      <alignment horizontal="right" vertical="center"/>
      <protection locked="0"/>
    </xf>
    <xf numFmtId="0" fontId="5" fillId="0" borderId="0" xfId="3" applyFont="1" applyAlignment="1" applyProtection="1">
      <alignment vertical="center"/>
      <protection locked="0"/>
    </xf>
    <xf numFmtId="164" fontId="8" fillId="0" borderId="21" xfId="1" applyNumberFormat="1" applyFont="1" applyFill="1" applyBorder="1" applyAlignment="1" applyProtection="1">
      <alignment horizontal="right" vertical="center"/>
      <protection locked="0"/>
    </xf>
    <xf numFmtId="0" fontId="5" fillId="0" borderId="22" xfId="3" applyFont="1" applyFill="1" applyBorder="1" applyAlignment="1" applyProtection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164" fontId="5" fillId="0" borderId="25" xfId="1" applyNumberFormat="1" applyFont="1" applyBorder="1" applyAlignment="1" applyProtection="1">
      <alignment horizontal="right" vertical="center"/>
    </xf>
    <xf numFmtId="10" fontId="5" fillId="0" borderId="26" xfId="3" applyNumberFormat="1" applyFont="1" applyBorder="1" applyAlignment="1" applyProtection="1">
      <alignment horizontal="right" vertical="center"/>
    </xf>
    <xf numFmtId="164" fontId="5" fillId="0" borderId="26" xfId="1" applyNumberFormat="1" applyFont="1" applyBorder="1" applyAlignment="1" applyProtection="1">
      <alignment horizontal="right" vertical="center"/>
    </xf>
    <xf numFmtId="164" fontId="5" fillId="0" borderId="26" xfId="1" applyNumberFormat="1" applyFont="1" applyBorder="1" applyAlignment="1" applyProtection="1">
      <alignment vertical="center"/>
    </xf>
    <xf numFmtId="10" fontId="5" fillId="0" borderId="27" xfId="3" applyNumberFormat="1" applyFont="1" applyBorder="1" applyAlignment="1" applyProtection="1">
      <alignment horizontal="right" vertical="center"/>
    </xf>
    <xf numFmtId="0" fontId="1" fillId="0" borderId="0" xfId="3" applyFont="1" applyAlignment="1" applyProtection="1">
      <alignment vertical="center"/>
      <protection locked="0"/>
    </xf>
    <xf numFmtId="0" fontId="5" fillId="0" borderId="21" xfId="0" quotePrefix="1" applyNumberFormat="1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164" fontId="13" fillId="0" borderId="21" xfId="1" applyNumberFormat="1" applyFont="1" applyFill="1" applyBorder="1" applyAlignment="1" applyProtection="1">
      <alignment horizontal="right" vertical="center"/>
      <protection locked="0"/>
    </xf>
    <xf numFmtId="43" fontId="8" fillId="0" borderId="21" xfId="1" applyNumberFormat="1" applyFont="1" applyFill="1" applyBorder="1" applyAlignment="1" applyProtection="1">
      <alignment horizontal="right" vertical="center"/>
      <protection locked="0"/>
    </xf>
    <xf numFmtId="164" fontId="5" fillId="0" borderId="0" xfId="3" applyNumberFormat="1" applyFont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64" fontId="13" fillId="0" borderId="21" xfId="1" applyNumberFormat="1" applyFont="1" applyFill="1" applyBorder="1" applyAlignment="1" applyProtection="1">
      <alignment horizontal="center" vertical="center"/>
      <protection locked="0"/>
    </xf>
    <xf numFmtId="43" fontId="8" fillId="6" borderId="21" xfId="1" applyNumberFormat="1" applyFont="1" applyFill="1" applyBorder="1" applyAlignment="1" applyProtection="1">
      <alignment horizontal="right" vertical="center"/>
      <protection locked="0"/>
    </xf>
    <xf numFmtId="164" fontId="8" fillId="6" borderId="21" xfId="1" applyNumberFormat="1" applyFont="1" applyFill="1" applyBorder="1" applyAlignment="1" applyProtection="1">
      <alignment horizontal="right" vertical="center"/>
      <protection locked="0"/>
    </xf>
    <xf numFmtId="164" fontId="14" fillId="0" borderId="21" xfId="1" applyNumberFormat="1" applyFont="1" applyFill="1" applyBorder="1" applyAlignment="1" applyProtection="1">
      <alignment horizontal="center" vertical="center"/>
      <protection locked="0"/>
    </xf>
    <xf numFmtId="164" fontId="13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quotePrefix="1" applyNumberFormat="1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43" fontId="8" fillId="6" borderId="28" xfId="1" applyNumberFormat="1" applyFont="1" applyFill="1" applyBorder="1" applyAlignment="1" applyProtection="1">
      <alignment horizontal="right" vertical="center"/>
      <protection locked="0"/>
    </xf>
    <xf numFmtId="0" fontId="5" fillId="0" borderId="0" xfId="3" applyNumberFormat="1" applyFont="1" applyAlignment="1" applyProtection="1">
      <alignment vertical="center"/>
    </xf>
    <xf numFmtId="0" fontId="15" fillId="3" borderId="11" xfId="3" applyFont="1" applyFill="1" applyBorder="1" applyAlignment="1" applyProtection="1">
      <alignment vertical="center"/>
    </xf>
    <xf numFmtId="43" fontId="15" fillId="3" borderId="11" xfId="1" applyNumberFormat="1" applyFont="1" applyFill="1" applyBorder="1" applyAlignment="1" applyProtection="1">
      <alignment horizontal="right" vertical="center"/>
    </xf>
    <xf numFmtId="164" fontId="15" fillId="3" borderId="11" xfId="1" applyNumberFormat="1" applyFont="1" applyFill="1" applyBorder="1" applyAlignment="1" applyProtection="1">
      <alignment horizontal="right" vertical="center"/>
    </xf>
    <xf numFmtId="164" fontId="15" fillId="3" borderId="19" xfId="1" applyNumberFormat="1" applyFont="1" applyFill="1" applyBorder="1" applyAlignment="1" applyProtection="1">
      <alignment horizontal="right" vertical="center"/>
    </xf>
    <xf numFmtId="0" fontId="5" fillId="0" borderId="29" xfId="3" applyFont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right" vertical="center"/>
    </xf>
    <xf numFmtId="10" fontId="7" fillId="3" borderId="11" xfId="3" applyNumberFormat="1" applyFont="1" applyFill="1" applyBorder="1" applyAlignment="1" applyProtection="1">
      <alignment horizontal="right" vertical="center"/>
    </xf>
    <xf numFmtId="164" fontId="7" fillId="3" borderId="11" xfId="1" applyNumberFormat="1" applyFont="1" applyFill="1" applyBorder="1" applyAlignment="1" applyProtection="1">
      <alignment vertical="center"/>
    </xf>
    <xf numFmtId="43" fontId="5" fillId="0" borderId="0" xfId="3" applyNumberFormat="1" applyFont="1" applyAlignment="1" applyProtection="1">
      <alignment vertical="center"/>
    </xf>
    <xf numFmtId="3" fontId="5" fillId="0" borderId="0" xfId="3" applyNumberFormat="1" applyFont="1" applyAlignment="1" applyProtection="1">
      <alignment horizontal="center" vertical="center"/>
    </xf>
    <xf numFmtId="164" fontId="5" fillId="0" borderId="0" xfId="3" applyNumberFormat="1" applyFont="1" applyAlignment="1" applyProtection="1">
      <alignment vertical="center"/>
    </xf>
    <xf numFmtId="43" fontId="5" fillId="0" borderId="0" xfId="1" applyFont="1" applyAlignment="1" applyProtection="1">
      <alignment vertical="center"/>
    </xf>
    <xf numFmtId="1" fontId="5" fillId="0" borderId="0" xfId="3" applyNumberFormat="1" applyFont="1" applyAlignment="1" applyProtection="1">
      <alignment vertical="center" wrapText="1"/>
    </xf>
    <xf numFmtId="1" fontId="5" fillId="0" borderId="0" xfId="3" applyNumberFormat="1" applyFont="1" applyAlignment="1" applyProtection="1">
      <alignment horizontal="center" vertical="center" wrapText="1"/>
    </xf>
    <xf numFmtId="0" fontId="9" fillId="0" borderId="0" xfId="3" applyFont="1" applyAlignment="1" applyProtection="1">
      <alignment vertical="center" wrapText="1"/>
    </xf>
    <xf numFmtId="43" fontId="9" fillId="0" borderId="0" xfId="3" applyNumberFormat="1" applyFont="1" applyAlignment="1" applyProtection="1">
      <alignment vertical="center" wrapText="1"/>
    </xf>
    <xf numFmtId="43" fontId="15" fillId="0" borderId="0" xfId="1" applyNumberFormat="1" applyFont="1" applyAlignment="1" applyProtection="1">
      <alignment vertical="center" wrapText="1"/>
    </xf>
    <xf numFmtId="164" fontId="9" fillId="0" borderId="0" xfId="3" applyNumberFormat="1" applyFont="1" applyAlignment="1" applyProtection="1">
      <alignment vertical="center" wrapText="1"/>
    </xf>
    <xf numFmtId="1" fontId="5" fillId="0" borderId="0" xfId="3" applyNumberFormat="1" applyFont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0" xfId="3" applyNumberFormat="1" applyFont="1" applyAlignment="1" applyProtection="1">
      <alignment horizontal="center" vertical="center"/>
    </xf>
    <xf numFmtId="43" fontId="5" fillId="0" borderId="0" xfId="1" applyNumberFormat="1" applyFont="1" applyAlignment="1" applyProtection="1">
      <alignment vertical="center"/>
    </xf>
    <xf numFmtId="0" fontId="1" fillId="0" borderId="0" xfId="3" applyNumberFormat="1" applyFont="1" applyAlignment="1" applyProtection="1">
      <alignment vertical="center"/>
    </xf>
    <xf numFmtId="43" fontId="1" fillId="0" borderId="0" xfId="3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1" fillId="0" borderId="0" xfId="1" applyNumberFormat="1" applyFont="1" applyAlignment="1" applyProtection="1">
      <alignment vertical="center"/>
    </xf>
    <xf numFmtId="0" fontId="1" fillId="0" borderId="0" xfId="3" applyFont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FORMATO DEL PPTO. 2002  SEPT. 4" xfId="3"/>
  </cellStyles>
  <dxfs count="40">
    <dxf>
      <font>
        <color theme="3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ont>
        <color theme="3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ont>
        <color theme="3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b/>
        <i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142836</xdr:colOff>
      <xdr:row>0</xdr:row>
      <xdr:rowOff>0</xdr:rowOff>
    </xdr:from>
    <xdr:to>
      <xdr:col>7</xdr:col>
      <xdr:colOff>925338</xdr:colOff>
      <xdr:row>6</xdr:row>
      <xdr:rowOff>32808</xdr:rowOff>
    </xdr:to>
    <xdr:sp macro="" textlink="">
      <xdr:nvSpPr>
        <xdr:cNvPr id="2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flipH="1">
          <a:off x="10944186" y="0"/>
          <a:ext cx="782502" cy="1299633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 algn="ctr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100000" prstMaterial="legacyPlastic">
          <a:bevelT w="13500" h="13500" prst="angle"/>
          <a:bevelB w="13500" h="13500" prst="angle"/>
        </a:sp3d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Ir a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28575</xdr:rowOff>
    </xdr:from>
    <xdr:to>
      <xdr:col>1</xdr:col>
      <xdr:colOff>371475</xdr:colOff>
      <xdr:row>3</xdr:row>
      <xdr:rowOff>190500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9334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361950</xdr:colOff>
      <xdr:row>0</xdr:row>
      <xdr:rowOff>171450</xdr:rowOff>
    </xdr:from>
    <xdr:to>
      <xdr:col>2</xdr:col>
      <xdr:colOff>1143000</xdr:colOff>
      <xdr:row>3</xdr:row>
      <xdr:rowOff>180975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71450"/>
          <a:ext cx="781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990600</xdr:colOff>
      <xdr:row>0</xdr:row>
      <xdr:rowOff>95250</xdr:rowOff>
    </xdr:from>
    <xdr:to>
      <xdr:col>6</xdr:col>
      <xdr:colOff>2028826</xdr:colOff>
      <xdr:row>3</xdr:row>
      <xdr:rowOff>95250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952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1%20Tesoreria\1BPRESUPUESTOS\PRESUPUESTO%202021\Proyecto%20de%20Presupuesto%202021%20v18%20Nuevo%20Casas%20Grandes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Validación"/>
      <sheetName val="Indicadores"/>
      <sheetName val="C.N.A."/>
      <sheetName val="Efic. Global"/>
      <sheetName val="m3 valor"/>
      <sheetName val="Evaluacion"/>
      <sheetName val="Concen."/>
      <sheetName val="Edo. Activ."/>
      <sheetName val="Fac-cob"/>
      <sheetName val="Balanza Ingresos"/>
      <sheetName val="Balanza Egresos"/>
      <sheetName val="COG"/>
      <sheetName val="Inversiones"/>
      <sheetName val="Creditos"/>
      <sheetName val="Ingresos"/>
      <sheetName val="Serv. Med. Dom"/>
      <sheetName val="Serv. Med. Com"/>
      <sheetName val="Serv. Med. ind"/>
      <sheetName val="Serv. Med. Esc"/>
      <sheetName val="Serv. Med. Pub"/>
      <sheetName val="Cuota fija"/>
      <sheetName val="Tarifa"/>
      <sheetName val="Precio de Venta X M3"/>
      <sheetName val="Estructura"/>
      <sheetName val="Tabulador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l-Lab)"/>
      <sheetName val="Sueldo(Ev-Lab)"/>
      <sheetName val="Sueldo(Pensi)"/>
      <sheetName val="C.F.E."/>
      <sheetName val="Vehiculos"/>
      <sheetName val="POI"/>
      <sheetName val="PASIVOS"/>
      <sheetName val="Analisis de Precios"/>
      <sheetName val="Personal"/>
    </sheetNames>
    <sheetDataSet>
      <sheetData sheetId="0">
        <row r="3">
          <cell r="A3" t="str">
            <v>Presupuesto 2021</v>
          </cell>
        </row>
      </sheetData>
      <sheetData sheetId="1">
        <row r="1">
          <cell r="A1" t="str">
            <v>JUNTA MUNICIPAL DE AGUA Y SANEAMIENTO DE NUEVO CASAS GRANDES</v>
          </cell>
        </row>
        <row r="10">
          <cell r="B10">
            <v>2021</v>
          </cell>
        </row>
        <row r="12">
          <cell r="B12" t="str">
            <v>Septiembre</v>
          </cell>
          <cell r="E12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01</v>
          </cell>
        </row>
        <row r="2">
          <cell r="A2" t="str">
            <v>10000</v>
          </cell>
          <cell r="B2" t="str">
            <v>SERVICIOS PERSONALES</v>
          </cell>
          <cell r="C2" t="str">
            <v>01</v>
          </cell>
          <cell r="E2">
            <v>8013338.0499999998</v>
          </cell>
          <cell r="T2">
            <v>5494806.1500000004</v>
          </cell>
        </row>
        <row r="3">
          <cell r="A3" t="str">
            <v>11000</v>
          </cell>
          <cell r="B3" t="str">
            <v>REMUNERACIONES AL PERSONAL DE CARÁCTER PERMANENTE</v>
          </cell>
          <cell r="C3" t="str">
            <v>01</v>
          </cell>
          <cell r="E3">
            <v>3368753.73</v>
          </cell>
          <cell r="T3">
            <v>2593260.52</v>
          </cell>
        </row>
        <row r="4">
          <cell r="A4" t="str">
            <v>11300</v>
          </cell>
          <cell r="B4" t="str">
            <v>Sueldos base al personal permanente</v>
          </cell>
          <cell r="C4" t="str">
            <v>01</v>
          </cell>
          <cell r="E4">
            <v>3368753.73</v>
          </cell>
          <cell r="T4">
            <v>2593260.52</v>
          </cell>
        </row>
        <row r="5">
          <cell r="A5" t="str">
            <v>11301</v>
          </cell>
          <cell r="B5" t="str">
            <v>Sueldos base al personal permanente</v>
          </cell>
          <cell r="C5" t="str">
            <v>01</v>
          </cell>
          <cell r="E5">
            <v>3368753.73</v>
          </cell>
          <cell r="T5">
            <v>2593260.52</v>
          </cell>
        </row>
        <row r="6">
          <cell r="A6" t="str">
            <v>12000</v>
          </cell>
          <cell r="B6" t="str">
            <v>REMUNERACIONES AL PERSONAL DE CARÁCTER TRANSITORIO</v>
          </cell>
          <cell r="C6" t="str">
            <v>01</v>
          </cell>
          <cell r="E6">
            <v>265033.24</v>
          </cell>
          <cell r="T6">
            <v>87140</v>
          </cell>
        </row>
        <row r="7">
          <cell r="A7" t="str">
            <v>12200</v>
          </cell>
          <cell r="B7" t="str">
            <v>Sueldos base al personal eventual</v>
          </cell>
          <cell r="C7" t="str">
            <v>01</v>
          </cell>
          <cell r="E7">
            <v>92563.56</v>
          </cell>
          <cell r="T7">
            <v>0</v>
          </cell>
        </row>
        <row r="8">
          <cell r="A8" t="str">
            <v>12201</v>
          </cell>
          <cell r="B8" t="str">
            <v>Sueldos base al personal eventual</v>
          </cell>
          <cell r="C8" t="str">
            <v>01</v>
          </cell>
          <cell r="E8">
            <v>92563.56</v>
          </cell>
          <cell r="T8">
            <v>0</v>
          </cell>
        </row>
        <row r="9">
          <cell r="A9" t="str">
            <v>12300</v>
          </cell>
          <cell r="B9" t="str">
            <v>Retribuciones por servicios de carácter social</v>
          </cell>
          <cell r="C9" t="str">
            <v>01</v>
          </cell>
          <cell r="E9">
            <v>172469.68</v>
          </cell>
          <cell r="T9">
            <v>87140</v>
          </cell>
        </row>
        <row r="10">
          <cell r="A10" t="str">
            <v>12301</v>
          </cell>
          <cell r="B10" t="str">
            <v>Retribuciones por servicios de carácter social</v>
          </cell>
          <cell r="C10" t="str">
            <v>01</v>
          </cell>
          <cell r="E10">
            <v>172469.68</v>
          </cell>
          <cell r="T10">
            <v>87140</v>
          </cell>
        </row>
        <row r="11">
          <cell r="A11" t="str">
            <v>13000</v>
          </cell>
          <cell r="B11" t="str">
            <v>REMUNERACIONES ADICIONALES Y ESPECIALES</v>
          </cell>
          <cell r="C11" t="str">
            <v>01</v>
          </cell>
          <cell r="E11">
            <v>1434573.88</v>
          </cell>
          <cell r="T11">
            <v>802295.83</v>
          </cell>
        </row>
        <row r="12">
          <cell r="A12" t="str">
            <v>13200</v>
          </cell>
          <cell r="B12" t="str">
            <v>Primas de vacaciones, dominical y gratificación de fin de año</v>
          </cell>
          <cell r="C12" t="str">
            <v>01</v>
          </cell>
          <cell r="E12">
            <v>822519.15</v>
          </cell>
          <cell r="T12">
            <v>334933.53000000003</v>
          </cell>
        </row>
        <row r="13">
          <cell r="A13" t="str">
            <v>13201</v>
          </cell>
          <cell r="B13" t="str">
            <v>Gratificación anual</v>
          </cell>
          <cell r="C13" t="str">
            <v>01</v>
          </cell>
          <cell r="E13">
            <v>518597.1</v>
          </cell>
          <cell r="T13">
            <v>65916.58</v>
          </cell>
        </row>
        <row r="14">
          <cell r="A14" t="str">
            <v>13202</v>
          </cell>
          <cell r="B14" t="str">
            <v>Prima Vacacional</v>
          </cell>
          <cell r="C14" t="str">
            <v>01</v>
          </cell>
          <cell r="E14">
            <v>303922.05</v>
          </cell>
          <cell r="T14">
            <v>269016.95</v>
          </cell>
        </row>
        <row r="15">
          <cell r="A15" t="str">
            <v>13300</v>
          </cell>
          <cell r="B15" t="str">
            <v>Horas extraordinarias</v>
          </cell>
          <cell r="C15" t="str">
            <v>01</v>
          </cell>
          <cell r="E15">
            <v>39276.81</v>
          </cell>
          <cell r="T15">
            <v>34566.5</v>
          </cell>
        </row>
        <row r="16">
          <cell r="A16" t="str">
            <v>13301</v>
          </cell>
          <cell r="B16" t="str">
            <v>Horas extraordinarias</v>
          </cell>
          <cell r="C16" t="str">
            <v>01</v>
          </cell>
          <cell r="E16">
            <v>20299.98</v>
          </cell>
          <cell r="T16">
            <v>18828.2</v>
          </cell>
        </row>
        <row r="17">
          <cell r="A17" t="str">
            <v>13302</v>
          </cell>
          <cell r="B17" t="str">
            <v>Vacaciones Pagadas</v>
          </cell>
          <cell r="C17" t="str">
            <v>01</v>
          </cell>
          <cell r="E17">
            <v>18976.830000000002</v>
          </cell>
          <cell r="T17">
            <v>15738.3</v>
          </cell>
        </row>
        <row r="18">
          <cell r="A18" t="str">
            <v>13400</v>
          </cell>
          <cell r="B18" t="str">
            <v>Compensaciones</v>
          </cell>
          <cell r="C18" t="str">
            <v>01</v>
          </cell>
          <cell r="E18">
            <v>572777.92000000004</v>
          </cell>
          <cell r="T18">
            <v>432795.8</v>
          </cell>
        </row>
        <row r="19">
          <cell r="A19" t="str">
            <v>13401</v>
          </cell>
          <cell r="B19" t="str">
            <v>Compensaciones</v>
          </cell>
          <cell r="C19" t="str">
            <v>01</v>
          </cell>
          <cell r="E19">
            <v>423283.44</v>
          </cell>
          <cell r="T19">
            <v>317458.8</v>
          </cell>
        </row>
        <row r="20">
          <cell r="A20" t="str">
            <v>13403</v>
          </cell>
          <cell r="B20" t="str">
            <v>Bono Complementario</v>
          </cell>
          <cell r="C20" t="str">
            <v>01</v>
          </cell>
          <cell r="E20">
            <v>149494.48000000001</v>
          </cell>
          <cell r="T20">
            <v>115337</v>
          </cell>
        </row>
        <row r="21">
          <cell r="A21" t="str">
            <v>14000</v>
          </cell>
          <cell r="B21" t="str">
            <v>SEGURIDAD SOCIAL</v>
          </cell>
          <cell r="C21" t="str">
            <v>01</v>
          </cell>
          <cell r="E21">
            <v>1242766.6499999999</v>
          </cell>
          <cell r="T21">
            <v>756846.23</v>
          </cell>
        </row>
        <row r="22">
          <cell r="A22" t="str">
            <v>14100</v>
          </cell>
          <cell r="B22" t="str">
            <v>Aportaciones de seguridad social</v>
          </cell>
          <cell r="C22" t="str">
            <v>01</v>
          </cell>
          <cell r="E22">
            <v>362672.11</v>
          </cell>
          <cell r="T22">
            <v>113076.62</v>
          </cell>
        </row>
        <row r="23">
          <cell r="A23" t="str">
            <v>14101</v>
          </cell>
          <cell r="B23" t="str">
            <v>Aportaciones a Pensiones</v>
          </cell>
          <cell r="C23" t="str">
            <v>01</v>
          </cell>
          <cell r="E23">
            <v>319645.24</v>
          </cell>
          <cell r="T23">
            <v>85418.41</v>
          </cell>
        </row>
        <row r="24">
          <cell r="A24" t="str">
            <v>14103</v>
          </cell>
          <cell r="B24" t="str">
            <v>Aportaciones al ICHISAL</v>
          </cell>
          <cell r="C24" t="str">
            <v>01</v>
          </cell>
          <cell r="E24">
            <v>43026.87</v>
          </cell>
          <cell r="T24">
            <v>27658.21</v>
          </cell>
        </row>
        <row r="25">
          <cell r="A25" t="str">
            <v>14300</v>
          </cell>
          <cell r="B25" t="str">
            <v>Aportaciones al sistema para el retiro</v>
          </cell>
          <cell r="C25" t="str">
            <v>01</v>
          </cell>
          <cell r="E25">
            <v>787150.42</v>
          </cell>
          <cell r="T25">
            <v>643769.61</v>
          </cell>
        </row>
        <row r="26">
          <cell r="A26" t="str">
            <v>14301</v>
          </cell>
          <cell r="B26" t="str">
            <v>Aportaciones para el fondo propio</v>
          </cell>
          <cell r="C26" t="str">
            <v>01</v>
          </cell>
          <cell r="E26">
            <v>787150.42</v>
          </cell>
          <cell r="T26">
            <v>643769.61</v>
          </cell>
        </row>
        <row r="27">
          <cell r="A27" t="str">
            <v>14400</v>
          </cell>
          <cell r="B27" t="str">
            <v>Aportaciones para seguros</v>
          </cell>
          <cell r="C27" t="str">
            <v>01</v>
          </cell>
          <cell r="E27">
            <v>92944.12</v>
          </cell>
          <cell r="T27">
            <v>0</v>
          </cell>
        </row>
        <row r="28">
          <cell r="A28" t="str">
            <v>14401</v>
          </cell>
          <cell r="B28" t="str">
            <v>Aportaciones para seguros</v>
          </cell>
          <cell r="C28" t="str">
            <v>01</v>
          </cell>
          <cell r="E28">
            <v>89634.11</v>
          </cell>
          <cell r="T28">
            <v>0</v>
          </cell>
        </row>
        <row r="29">
          <cell r="A29" t="str">
            <v>14405</v>
          </cell>
          <cell r="B29" t="str">
            <v>Fianzas de Fidelidad</v>
          </cell>
          <cell r="C29" t="str">
            <v>01</v>
          </cell>
          <cell r="E29">
            <v>3310.01</v>
          </cell>
          <cell r="T29">
            <v>0</v>
          </cell>
        </row>
        <row r="30">
          <cell r="A30" t="str">
            <v>15000</v>
          </cell>
          <cell r="B30" t="str">
            <v>OTRAS PRESTACIONES SOCIALES Y ECONÓMICAS</v>
          </cell>
          <cell r="C30" t="str">
            <v>01</v>
          </cell>
          <cell r="E30">
            <v>1702210.55</v>
          </cell>
          <cell r="T30">
            <v>1255263.57</v>
          </cell>
        </row>
        <row r="31">
          <cell r="A31" t="str">
            <v>15200</v>
          </cell>
          <cell r="B31" t="str">
            <v>Indemnizaciones</v>
          </cell>
          <cell r="C31" t="str">
            <v>01</v>
          </cell>
          <cell r="E31">
            <v>716557.59</v>
          </cell>
          <cell r="T31">
            <v>508056.9</v>
          </cell>
        </row>
        <row r="32">
          <cell r="A32" t="str">
            <v>15201</v>
          </cell>
          <cell r="B32" t="str">
            <v>Indemnizaciones</v>
          </cell>
          <cell r="C32" t="str">
            <v>01</v>
          </cell>
          <cell r="E32">
            <v>716557.59</v>
          </cell>
          <cell r="T32">
            <v>508056.9</v>
          </cell>
        </row>
        <row r="33">
          <cell r="A33" t="str">
            <v>15400</v>
          </cell>
          <cell r="B33" t="str">
            <v>Prestaciones contractuales</v>
          </cell>
          <cell r="C33" t="str">
            <v>01</v>
          </cell>
          <cell r="E33">
            <v>936718.29</v>
          </cell>
          <cell r="T33">
            <v>713206.67</v>
          </cell>
        </row>
        <row r="34">
          <cell r="A34" t="str">
            <v>15401</v>
          </cell>
          <cell r="B34" t="str">
            <v>Ayuda para lentes</v>
          </cell>
          <cell r="C34" t="str">
            <v>01</v>
          </cell>
          <cell r="E34">
            <v>12454.23</v>
          </cell>
          <cell r="T34">
            <v>9500</v>
          </cell>
        </row>
        <row r="35">
          <cell r="A35" t="str">
            <v>15404</v>
          </cell>
          <cell r="B35" t="str">
            <v>Despensa</v>
          </cell>
          <cell r="C35" t="str">
            <v>01</v>
          </cell>
          <cell r="E35">
            <v>657357.96</v>
          </cell>
          <cell r="T35">
            <v>498709.35</v>
          </cell>
        </row>
        <row r="36">
          <cell r="A36" t="str">
            <v>15407</v>
          </cell>
          <cell r="B36" t="str">
            <v>Aguabono</v>
          </cell>
          <cell r="C36" t="str">
            <v>01</v>
          </cell>
          <cell r="E36">
            <v>76971.520000000004</v>
          </cell>
          <cell r="T36">
            <v>62495</v>
          </cell>
        </row>
        <row r="37">
          <cell r="A37" t="str">
            <v>15408</v>
          </cell>
          <cell r="B37" t="str">
            <v>2% Sobre Sueldo</v>
          </cell>
          <cell r="C37" t="str">
            <v>01</v>
          </cell>
          <cell r="E37">
            <v>38813.65</v>
          </cell>
          <cell r="T37">
            <v>32360.32</v>
          </cell>
        </row>
        <row r="38">
          <cell r="A38" t="str">
            <v>15409</v>
          </cell>
          <cell r="B38" t="str">
            <v>Otras Prestaciones Contractuales</v>
          </cell>
          <cell r="C38" t="str">
            <v>01</v>
          </cell>
          <cell r="E38">
            <v>151120.93</v>
          </cell>
          <cell r="T38">
            <v>110142</v>
          </cell>
        </row>
        <row r="39">
          <cell r="A39" t="str">
            <v>15900</v>
          </cell>
          <cell r="B39" t="str">
            <v>Otras prestaciones sociales y económicas</v>
          </cell>
          <cell r="C39" t="str">
            <v>01</v>
          </cell>
          <cell r="E39">
            <v>48934.67</v>
          </cell>
          <cell r="T39">
            <v>34000</v>
          </cell>
        </row>
        <row r="40">
          <cell r="C40" t="str">
            <v>01</v>
          </cell>
        </row>
        <row r="41">
          <cell r="A41" t="str">
            <v>15903</v>
          </cell>
          <cell r="B41" t="str">
            <v>Becas para los hijos de los empleados</v>
          </cell>
          <cell r="C41" t="str">
            <v>01</v>
          </cell>
          <cell r="E41">
            <v>48934.67</v>
          </cell>
          <cell r="T41">
            <v>34000</v>
          </cell>
        </row>
        <row r="42">
          <cell r="A42" t="str">
            <v>20000</v>
          </cell>
          <cell r="B42" t="str">
            <v>MATERIALES Y SUMINISTROS</v>
          </cell>
          <cell r="C42" t="str">
            <v>01</v>
          </cell>
          <cell r="E42">
            <v>760646.26</v>
          </cell>
          <cell r="T42">
            <v>436516.73</v>
          </cell>
        </row>
        <row r="43">
          <cell r="A43" t="str">
            <v>21000</v>
          </cell>
          <cell r="B43" t="str">
            <v>MATERIALES DE ADMINISTRACIÓN, EMISIÓN DE DOCUMENTOS Y ARTÍCULOS OFICIALES</v>
          </cell>
          <cell r="C43" t="str">
            <v>01</v>
          </cell>
          <cell r="E43">
            <v>189169.72</v>
          </cell>
          <cell r="T43">
            <v>124874.72</v>
          </cell>
        </row>
        <row r="44">
          <cell r="A44" t="str">
            <v>21100</v>
          </cell>
          <cell r="B44" t="str">
            <v>Materiales, útiles y equipos menores de oficina</v>
          </cell>
          <cell r="C44" t="str">
            <v>01</v>
          </cell>
          <cell r="E44">
            <v>66237.03</v>
          </cell>
          <cell r="T44">
            <v>48999.85</v>
          </cell>
        </row>
        <row r="45">
          <cell r="A45" t="str">
            <v>21101</v>
          </cell>
          <cell r="B45" t="str">
            <v>Materiales, útiles y equipos menores de oficina</v>
          </cell>
          <cell r="C45" t="str">
            <v>01</v>
          </cell>
          <cell r="E45">
            <v>66237.03</v>
          </cell>
          <cell r="T45">
            <v>48999.85</v>
          </cell>
        </row>
        <row r="46">
          <cell r="A46" t="str">
            <v>21200</v>
          </cell>
          <cell r="B46" t="str">
            <v>Materiales y útiles de impresión y reproducción</v>
          </cell>
          <cell r="C46" t="str">
            <v>01</v>
          </cell>
          <cell r="E46">
            <v>27848.67</v>
          </cell>
          <cell r="T46">
            <v>26981.97</v>
          </cell>
        </row>
        <row r="47">
          <cell r="A47" t="str">
            <v>21201</v>
          </cell>
          <cell r="B47" t="str">
            <v>Materiales y útiles de impresión y reproducción</v>
          </cell>
          <cell r="C47" t="str">
            <v>01</v>
          </cell>
          <cell r="E47">
            <v>27848.67</v>
          </cell>
          <cell r="T47">
            <v>26981.97</v>
          </cell>
        </row>
        <row r="48">
          <cell r="A48" t="str">
            <v>21400</v>
          </cell>
          <cell r="B48" t="str">
            <v>Materiales, útiles y equipos menores de tecnologías de la información y comunicaciones</v>
          </cell>
          <cell r="C48" t="str">
            <v>01</v>
          </cell>
          <cell r="E48">
            <v>31403.82</v>
          </cell>
          <cell r="T48">
            <v>11287.52</v>
          </cell>
        </row>
        <row r="49">
          <cell r="A49" t="str">
            <v>21401</v>
          </cell>
          <cell r="B49" t="str">
            <v>Materiales, útiles y equipos menores de tecnologías de la información y comunicaciones</v>
          </cell>
          <cell r="C49" t="str">
            <v>01</v>
          </cell>
          <cell r="E49">
            <v>31403.82</v>
          </cell>
          <cell r="T49">
            <v>11287.52</v>
          </cell>
        </row>
        <row r="50">
          <cell r="A50" t="str">
            <v>21500</v>
          </cell>
          <cell r="B50" t="str">
            <v>Material impreso e información digital</v>
          </cell>
          <cell r="C50" t="str">
            <v>01</v>
          </cell>
          <cell r="E50">
            <v>2441.9699999999998</v>
          </cell>
          <cell r="T50">
            <v>2436</v>
          </cell>
        </row>
        <row r="51">
          <cell r="A51" t="str">
            <v>21501</v>
          </cell>
          <cell r="B51" t="str">
            <v>Material impreso e información digital</v>
          </cell>
          <cell r="C51" t="str">
            <v>01</v>
          </cell>
          <cell r="E51">
            <v>2441.9699999999998</v>
          </cell>
          <cell r="T51">
            <v>2436</v>
          </cell>
        </row>
        <row r="52">
          <cell r="A52" t="str">
            <v>21600</v>
          </cell>
          <cell r="B52" t="str">
            <v>Material de limpieza</v>
          </cell>
          <cell r="C52" t="str">
            <v>01</v>
          </cell>
          <cell r="E52">
            <v>20737.39</v>
          </cell>
          <cell r="T52">
            <v>19469.38</v>
          </cell>
        </row>
        <row r="53">
          <cell r="A53" t="str">
            <v>21601</v>
          </cell>
          <cell r="B53" t="str">
            <v>Material de limpieza</v>
          </cell>
          <cell r="C53" t="str">
            <v>01</v>
          </cell>
          <cell r="E53">
            <v>20737.39</v>
          </cell>
          <cell r="T53">
            <v>19469.38</v>
          </cell>
        </row>
        <row r="54">
          <cell r="A54" t="str">
            <v>21800</v>
          </cell>
          <cell r="B54" t="str">
            <v>Materiales para el registro e identificación de bienes y personas</v>
          </cell>
          <cell r="C54" t="str">
            <v>01</v>
          </cell>
          <cell r="E54">
            <v>40500.839999999997</v>
          </cell>
          <cell r="T54">
            <v>15700</v>
          </cell>
        </row>
        <row r="55">
          <cell r="A55" t="str">
            <v>21802</v>
          </cell>
          <cell r="B55" t="str">
            <v>Impresiones Oficiales, Formatos y Formas Valoradas</v>
          </cell>
          <cell r="C55" t="str">
            <v>01</v>
          </cell>
          <cell r="E55">
            <v>40500.839999999997</v>
          </cell>
          <cell r="T55">
            <v>15700</v>
          </cell>
        </row>
        <row r="56">
          <cell r="A56" t="str">
            <v>22000</v>
          </cell>
          <cell r="B56" t="str">
            <v>ALIMENTOS Y UTENSILIOS</v>
          </cell>
          <cell r="C56" t="str">
            <v>01</v>
          </cell>
          <cell r="E56">
            <v>18753.22</v>
          </cell>
          <cell r="T56">
            <v>17710.919999999998</v>
          </cell>
        </row>
        <row r="57">
          <cell r="A57" t="str">
            <v>22100</v>
          </cell>
          <cell r="B57" t="str">
            <v>Productos alimenticios para personas</v>
          </cell>
          <cell r="C57" t="str">
            <v>01</v>
          </cell>
          <cell r="E57">
            <v>18124.64</v>
          </cell>
          <cell r="T57">
            <v>17710.919999999998</v>
          </cell>
        </row>
        <row r="58">
          <cell r="A58" t="str">
            <v>22101</v>
          </cell>
          <cell r="B58" t="str">
            <v>Productos alimenticios para personas</v>
          </cell>
          <cell r="C58" t="str">
            <v>01</v>
          </cell>
          <cell r="E58">
            <v>18124.64</v>
          </cell>
          <cell r="T58">
            <v>17710.919999999998</v>
          </cell>
        </row>
        <row r="59">
          <cell r="A59" t="str">
            <v>22300</v>
          </cell>
          <cell r="B59" t="str">
            <v>Utensilios para el servicio de alimentación</v>
          </cell>
          <cell r="C59" t="str">
            <v>01</v>
          </cell>
          <cell r="E59">
            <v>628.58000000000004</v>
          </cell>
          <cell r="T59">
            <v>0</v>
          </cell>
        </row>
        <row r="60">
          <cell r="A60" t="str">
            <v>22301</v>
          </cell>
          <cell r="B60" t="str">
            <v>Utensilios para el servicio de alimentación</v>
          </cell>
          <cell r="C60" t="str">
            <v>01</v>
          </cell>
          <cell r="E60">
            <v>628.58000000000004</v>
          </cell>
          <cell r="T60">
            <v>0</v>
          </cell>
        </row>
        <row r="61">
          <cell r="A61" t="str">
            <v>24000</v>
          </cell>
          <cell r="B61" t="str">
            <v>MATERIALES Y ARTÍCULOS DE CONSTRUCCIÓN Y DE REPARACIÓN</v>
          </cell>
          <cell r="C61" t="str">
            <v>01</v>
          </cell>
          <cell r="E61">
            <v>10789.19</v>
          </cell>
          <cell r="T61">
            <v>500</v>
          </cell>
        </row>
        <row r="62">
          <cell r="A62" t="str">
            <v>24500</v>
          </cell>
          <cell r="B62" t="str">
            <v>Vidrio y productos de vidrio</v>
          </cell>
          <cell r="C62" t="str">
            <v>01</v>
          </cell>
          <cell r="E62">
            <v>1197.5</v>
          </cell>
          <cell r="T62">
            <v>500</v>
          </cell>
        </row>
        <row r="63">
          <cell r="A63" t="str">
            <v>24501</v>
          </cell>
          <cell r="B63" t="str">
            <v>Vidrio y productos de vidrio</v>
          </cell>
          <cell r="C63" t="str">
            <v>01</v>
          </cell>
          <cell r="E63">
            <v>1197.5</v>
          </cell>
          <cell r="T63">
            <v>500</v>
          </cell>
        </row>
        <row r="64">
          <cell r="A64" t="str">
            <v>24600</v>
          </cell>
          <cell r="B64" t="str">
            <v>Material eléctrico y electrónico</v>
          </cell>
          <cell r="C64" t="str">
            <v>01</v>
          </cell>
          <cell r="E64">
            <v>4429.6899999999996</v>
          </cell>
          <cell r="T64">
            <v>0</v>
          </cell>
        </row>
        <row r="65">
          <cell r="A65" t="str">
            <v>24601</v>
          </cell>
          <cell r="B65" t="str">
            <v>Material eléctrico y electrónico</v>
          </cell>
          <cell r="C65" t="str">
            <v>01</v>
          </cell>
          <cell r="E65">
            <v>4429.6899999999996</v>
          </cell>
          <cell r="T65">
            <v>0</v>
          </cell>
        </row>
        <row r="66">
          <cell r="A66" t="str">
            <v>24700</v>
          </cell>
          <cell r="B66" t="str">
            <v>Artículos metálicos para la construcción</v>
          </cell>
          <cell r="C66" t="str">
            <v>01</v>
          </cell>
          <cell r="E66">
            <v>5108.03</v>
          </cell>
          <cell r="T66">
            <v>0</v>
          </cell>
        </row>
        <row r="67">
          <cell r="A67" t="str">
            <v>24701</v>
          </cell>
          <cell r="B67" t="str">
            <v>Artículos metálicos para la construcción</v>
          </cell>
          <cell r="C67" t="str">
            <v>01</v>
          </cell>
          <cell r="E67">
            <v>5108.03</v>
          </cell>
          <cell r="T67">
            <v>0</v>
          </cell>
        </row>
        <row r="68">
          <cell r="A68" t="str">
            <v>24900</v>
          </cell>
          <cell r="B68" t="str">
            <v>Otros materiales y artículos de construcción y reparación</v>
          </cell>
          <cell r="C68" t="str">
            <v>01</v>
          </cell>
          <cell r="E68">
            <v>53.97</v>
          </cell>
          <cell r="T68">
            <v>0</v>
          </cell>
        </row>
        <row r="69">
          <cell r="A69" t="str">
            <v>24901</v>
          </cell>
          <cell r="B69" t="str">
            <v>Otros materiales y artículos de construcción y reparación</v>
          </cell>
          <cell r="C69" t="str">
            <v>01</v>
          </cell>
          <cell r="E69">
            <v>53.97</v>
          </cell>
          <cell r="T69">
            <v>0</v>
          </cell>
        </row>
        <row r="70">
          <cell r="A70" t="str">
            <v>25000</v>
          </cell>
          <cell r="B70" t="str">
            <v>PRODUCTOS QUÍMICOS, FARMACÉUTICOS Y DE LABORATORIO</v>
          </cell>
          <cell r="C70" t="str">
            <v>01</v>
          </cell>
          <cell r="E70">
            <v>1196.1300000000001</v>
          </cell>
          <cell r="T70">
            <v>0</v>
          </cell>
        </row>
        <row r="71">
          <cell r="A71" t="str">
            <v>25300</v>
          </cell>
          <cell r="B71" t="str">
            <v>Medicinas y productos farmacéuticos</v>
          </cell>
          <cell r="C71" t="str">
            <v>01</v>
          </cell>
          <cell r="E71">
            <v>1196.1300000000001</v>
          </cell>
          <cell r="T71">
            <v>0</v>
          </cell>
        </row>
        <row r="72">
          <cell r="A72" t="str">
            <v>25301</v>
          </cell>
          <cell r="B72" t="str">
            <v>Medicinas y productos farmacéuticos</v>
          </cell>
          <cell r="C72" t="str">
            <v>01</v>
          </cell>
          <cell r="E72">
            <v>1196.1300000000001</v>
          </cell>
          <cell r="T72">
            <v>0</v>
          </cell>
        </row>
        <row r="73">
          <cell r="A73" t="str">
            <v>26000</v>
          </cell>
          <cell r="B73" t="str">
            <v>COMBUSTIBLES, LUBRICANTES Y ADITIVOS</v>
          </cell>
          <cell r="C73" t="str">
            <v>01</v>
          </cell>
          <cell r="E73">
            <v>206195.82</v>
          </cell>
          <cell r="T73">
            <v>121207.79</v>
          </cell>
        </row>
        <row r="74">
          <cell r="A74" t="str">
            <v>26100</v>
          </cell>
          <cell r="B74" t="str">
            <v>Combustibles, lubricantes y aditivos</v>
          </cell>
          <cell r="C74" t="str">
            <v>01</v>
          </cell>
          <cell r="E74">
            <v>206195.82</v>
          </cell>
          <cell r="T74">
            <v>121207.79</v>
          </cell>
        </row>
        <row r="75">
          <cell r="A75" t="str">
            <v>26101</v>
          </cell>
          <cell r="B75" t="str">
            <v>Combustible de Equipo de Transporte</v>
          </cell>
          <cell r="C75" t="str">
            <v>01</v>
          </cell>
          <cell r="E75">
            <v>203509.75</v>
          </cell>
          <cell r="T75">
            <v>121207.79</v>
          </cell>
        </row>
        <row r="76">
          <cell r="A76" t="str">
            <v>26102</v>
          </cell>
          <cell r="B76" t="str">
            <v>Lubricantes y Aditivos Equipo de Transporte</v>
          </cell>
          <cell r="C76" t="str">
            <v>01</v>
          </cell>
          <cell r="E76">
            <v>2686.07</v>
          </cell>
          <cell r="T76">
            <v>0</v>
          </cell>
        </row>
        <row r="77">
          <cell r="A77" t="str">
            <v>27000</v>
          </cell>
          <cell r="B77" t="str">
            <v>VESTUARIO, BLANCOS, PRENDAS DE PROTECCIÓN Y ARTÍCULOS DEPORTIVOS</v>
          </cell>
          <cell r="C77" t="str">
            <v>01</v>
          </cell>
          <cell r="E77">
            <v>300817.2</v>
          </cell>
          <cell r="T77">
            <v>168531.35</v>
          </cell>
        </row>
        <row r="78">
          <cell r="A78" t="str">
            <v>27100</v>
          </cell>
          <cell r="B78" t="str">
            <v>Vestuario y uniformes</v>
          </cell>
          <cell r="C78" t="str">
            <v>01</v>
          </cell>
          <cell r="E78">
            <v>282055.67</v>
          </cell>
          <cell r="T78">
            <v>152884.92000000001</v>
          </cell>
        </row>
        <row r="79">
          <cell r="A79" t="str">
            <v>27101</v>
          </cell>
          <cell r="B79" t="str">
            <v>Vestuario y uniformes</v>
          </cell>
          <cell r="C79" t="str">
            <v>01</v>
          </cell>
          <cell r="E79">
            <v>282055.67</v>
          </cell>
          <cell r="T79">
            <v>152884.92000000001</v>
          </cell>
        </row>
        <row r="80">
          <cell r="A80" t="str">
            <v>27200</v>
          </cell>
          <cell r="B80" t="str">
            <v>Prendas de seguridad y protección personal</v>
          </cell>
          <cell r="C80" t="str">
            <v>01</v>
          </cell>
          <cell r="E80">
            <v>18761.53</v>
          </cell>
          <cell r="T80">
            <v>15646.43</v>
          </cell>
        </row>
        <row r="81">
          <cell r="C81" t="str">
            <v>01</v>
          </cell>
        </row>
        <row r="82">
          <cell r="A82" t="str">
            <v>27201</v>
          </cell>
          <cell r="B82" t="str">
            <v>Prendas de seguridad y protección personal</v>
          </cell>
          <cell r="C82" t="str">
            <v>01</v>
          </cell>
          <cell r="E82">
            <v>18761.53</v>
          </cell>
          <cell r="T82">
            <v>15646.43</v>
          </cell>
        </row>
        <row r="83">
          <cell r="A83" t="str">
            <v>29000</v>
          </cell>
          <cell r="B83" t="str">
            <v>HERRAMIENTAS, REFACCIONES Y ACCESORIOS MENORES</v>
          </cell>
          <cell r="C83" t="str">
            <v>01</v>
          </cell>
          <cell r="E83">
            <v>33724.980000000003</v>
          </cell>
          <cell r="T83">
            <v>3691.95</v>
          </cell>
        </row>
        <row r="84">
          <cell r="A84" t="str">
            <v>29200</v>
          </cell>
          <cell r="B84" t="str">
            <v>Refacciones y accesorios menores de edificios</v>
          </cell>
          <cell r="C84" t="str">
            <v>01</v>
          </cell>
          <cell r="E84">
            <v>26.99</v>
          </cell>
          <cell r="T84">
            <v>17.239999999999998</v>
          </cell>
        </row>
        <row r="85">
          <cell r="A85" t="str">
            <v>29201</v>
          </cell>
          <cell r="B85" t="str">
            <v>Refacciones y accesorios menores de edificios</v>
          </cell>
          <cell r="C85" t="str">
            <v>01</v>
          </cell>
          <cell r="E85">
            <v>26.99</v>
          </cell>
          <cell r="T85">
            <v>17.239999999999998</v>
          </cell>
        </row>
        <row r="86">
          <cell r="A86" t="str">
            <v>29300</v>
          </cell>
          <cell r="B86" t="str">
            <v>Refacciones y accesorios menores de mobiliario y equipo de administración, educacional y recreativo</v>
          </cell>
          <cell r="C86" t="str">
            <v>01</v>
          </cell>
          <cell r="E86">
            <v>2806.7</v>
          </cell>
          <cell r="T86">
            <v>0</v>
          </cell>
        </row>
        <row r="87">
          <cell r="A87" t="str">
            <v>29301</v>
          </cell>
          <cell r="B87" t="str">
            <v>Refacciones y accesorios menores de mobiliario y equipo de administración, educacional y recreativo</v>
          </cell>
          <cell r="C87" t="str">
            <v>01</v>
          </cell>
          <cell r="E87">
            <v>2806.7</v>
          </cell>
          <cell r="T87">
            <v>0</v>
          </cell>
        </row>
        <row r="88">
          <cell r="A88" t="str">
            <v>29400</v>
          </cell>
          <cell r="B88" t="str">
            <v>Refacciones y accesorios menores de equipo de cómputo y tecnologías de la información</v>
          </cell>
          <cell r="C88" t="str">
            <v>01</v>
          </cell>
          <cell r="E88">
            <v>896.44</v>
          </cell>
          <cell r="T88">
            <v>142.24</v>
          </cell>
        </row>
        <row r="89">
          <cell r="A89" t="str">
            <v>29401</v>
          </cell>
          <cell r="B89" t="str">
            <v>Refacciones y accesorios menores de equipo de cómputo y tecnologías de la información</v>
          </cell>
          <cell r="C89" t="str">
            <v>01</v>
          </cell>
          <cell r="E89">
            <v>896.44</v>
          </cell>
          <cell r="T89">
            <v>142.24</v>
          </cell>
        </row>
        <row r="90">
          <cell r="A90" t="str">
            <v>29600</v>
          </cell>
          <cell r="B90" t="str">
            <v>Refacciones y accesorios menores de equipo de transporte</v>
          </cell>
          <cell r="C90" t="str">
            <v>01</v>
          </cell>
          <cell r="E90">
            <v>22972.31</v>
          </cell>
          <cell r="T90">
            <v>3532.47</v>
          </cell>
        </row>
        <row r="91">
          <cell r="A91" t="str">
            <v>29601</v>
          </cell>
          <cell r="B91" t="str">
            <v>Refacciones y accesorios menores de equipo de transporte</v>
          </cell>
          <cell r="C91" t="str">
            <v>01</v>
          </cell>
          <cell r="E91">
            <v>22972.31</v>
          </cell>
          <cell r="T91">
            <v>3532.47</v>
          </cell>
        </row>
        <row r="92">
          <cell r="A92" t="str">
            <v>29800</v>
          </cell>
          <cell r="B92" t="str">
            <v>Refacciones y accesorios menores de maquinaria y otros equipos</v>
          </cell>
          <cell r="C92" t="str">
            <v>01</v>
          </cell>
          <cell r="E92">
            <v>6965.86</v>
          </cell>
          <cell r="T92">
            <v>0</v>
          </cell>
        </row>
        <row r="93">
          <cell r="A93" t="str">
            <v>29801</v>
          </cell>
          <cell r="B93" t="str">
            <v>Refacciones y accesorios menores de maquinaria y otros equipos</v>
          </cell>
          <cell r="C93" t="str">
            <v>01</v>
          </cell>
          <cell r="E93">
            <v>6965.86</v>
          </cell>
          <cell r="T93">
            <v>0</v>
          </cell>
        </row>
        <row r="94">
          <cell r="A94" t="str">
            <v>29900</v>
          </cell>
          <cell r="B94" t="str">
            <v>Refacciones y accesorios menores otros bienes muebles</v>
          </cell>
          <cell r="C94" t="str">
            <v>01</v>
          </cell>
          <cell r="E94">
            <v>56.68</v>
          </cell>
          <cell r="T94">
            <v>0</v>
          </cell>
        </row>
        <row r="95">
          <cell r="A95" t="str">
            <v>29901</v>
          </cell>
          <cell r="B95" t="str">
            <v>Refacciones y accesorios menores otros bienes muebles</v>
          </cell>
          <cell r="C95" t="str">
            <v>01</v>
          </cell>
          <cell r="E95">
            <v>56.68</v>
          </cell>
          <cell r="T95">
            <v>0</v>
          </cell>
        </row>
        <row r="96">
          <cell r="A96" t="str">
            <v>30000</v>
          </cell>
          <cell r="B96" t="str">
            <v>SERVICIOS GENERALES</v>
          </cell>
          <cell r="C96" t="str">
            <v>01</v>
          </cell>
          <cell r="E96">
            <v>2673585.52</v>
          </cell>
          <cell r="T96">
            <v>1507991.55</v>
          </cell>
        </row>
        <row r="97">
          <cell r="A97" t="str">
            <v>31000</v>
          </cell>
          <cell r="B97" t="str">
            <v>SERVICIOS BÁSICOS</v>
          </cell>
          <cell r="C97" t="str">
            <v>01</v>
          </cell>
          <cell r="E97">
            <v>168004.03</v>
          </cell>
          <cell r="T97">
            <v>122221.26</v>
          </cell>
        </row>
        <row r="98">
          <cell r="A98" t="str">
            <v>31100</v>
          </cell>
          <cell r="B98" t="str">
            <v>Energía eléctrica</v>
          </cell>
          <cell r="C98" t="str">
            <v>01</v>
          </cell>
          <cell r="E98">
            <v>81054.12</v>
          </cell>
          <cell r="T98">
            <v>56266.05</v>
          </cell>
        </row>
        <row r="99">
          <cell r="A99" t="str">
            <v>31101</v>
          </cell>
          <cell r="B99" t="str">
            <v>Energía eléctrica</v>
          </cell>
          <cell r="C99" t="str">
            <v>01</v>
          </cell>
          <cell r="E99">
            <v>81054.12</v>
          </cell>
          <cell r="T99">
            <v>56266.05</v>
          </cell>
        </row>
        <row r="100">
          <cell r="A100" t="str">
            <v>31200</v>
          </cell>
          <cell r="B100" t="str">
            <v>Gas</v>
          </cell>
          <cell r="C100" t="str">
            <v>01</v>
          </cell>
          <cell r="E100">
            <v>10478.950000000001</v>
          </cell>
          <cell r="T100">
            <v>2169.04</v>
          </cell>
        </row>
        <row r="101">
          <cell r="A101" t="str">
            <v>31201</v>
          </cell>
          <cell r="B101" t="str">
            <v>Gas</v>
          </cell>
          <cell r="C101" t="str">
            <v>01</v>
          </cell>
          <cell r="E101">
            <v>10478.950000000001</v>
          </cell>
          <cell r="T101">
            <v>2169.04</v>
          </cell>
        </row>
        <row r="102">
          <cell r="A102" t="str">
            <v>31300</v>
          </cell>
          <cell r="B102" t="str">
            <v>Agua</v>
          </cell>
          <cell r="C102" t="str">
            <v>01</v>
          </cell>
          <cell r="E102">
            <v>1737.09</v>
          </cell>
          <cell r="T102">
            <v>1236.76</v>
          </cell>
        </row>
        <row r="103">
          <cell r="A103" t="str">
            <v>31301</v>
          </cell>
          <cell r="B103" t="str">
            <v>Agua</v>
          </cell>
          <cell r="C103" t="str">
            <v>01</v>
          </cell>
          <cell r="E103">
            <v>1737.09</v>
          </cell>
          <cell r="T103">
            <v>1236.76</v>
          </cell>
        </row>
        <row r="104">
          <cell r="A104" t="str">
            <v>31400</v>
          </cell>
          <cell r="B104" t="str">
            <v>Telefonía tradicional</v>
          </cell>
          <cell r="C104" t="str">
            <v>01</v>
          </cell>
          <cell r="E104">
            <v>49550.94</v>
          </cell>
          <cell r="T104">
            <v>46819.23</v>
          </cell>
        </row>
        <row r="105">
          <cell r="A105" t="str">
            <v>31401</v>
          </cell>
          <cell r="B105" t="str">
            <v>Telefonía tradicional</v>
          </cell>
          <cell r="C105" t="str">
            <v>01</v>
          </cell>
          <cell r="E105">
            <v>49550.94</v>
          </cell>
          <cell r="T105">
            <v>46819.23</v>
          </cell>
        </row>
        <row r="106">
          <cell r="A106" t="str">
            <v>31500</v>
          </cell>
          <cell r="B106" t="str">
            <v>Telefonía celular</v>
          </cell>
          <cell r="C106" t="str">
            <v>01</v>
          </cell>
          <cell r="E106">
            <v>17531.560000000001</v>
          </cell>
          <cell r="T106">
            <v>8635.69</v>
          </cell>
        </row>
        <row r="107">
          <cell r="A107" t="str">
            <v>31501</v>
          </cell>
          <cell r="B107" t="str">
            <v>Telefonía celular</v>
          </cell>
          <cell r="C107" t="str">
            <v>01</v>
          </cell>
          <cell r="E107">
            <v>17531.560000000001</v>
          </cell>
          <cell r="T107">
            <v>8635.69</v>
          </cell>
        </row>
        <row r="108">
          <cell r="A108" t="str">
            <v>31800</v>
          </cell>
          <cell r="B108" t="str">
            <v>Servicios postales y telegráficos</v>
          </cell>
          <cell r="C108" t="str">
            <v>01</v>
          </cell>
          <cell r="E108">
            <v>7651.37</v>
          </cell>
          <cell r="T108">
            <v>7094.49</v>
          </cell>
        </row>
        <row r="109">
          <cell r="A109" t="str">
            <v>31801</v>
          </cell>
          <cell r="B109" t="str">
            <v>Servicios postales y telegráficos</v>
          </cell>
          <cell r="C109" t="str">
            <v>01</v>
          </cell>
          <cell r="E109">
            <v>7651.37</v>
          </cell>
          <cell r="T109">
            <v>7094.49</v>
          </cell>
        </row>
        <row r="110">
          <cell r="A110" t="str">
            <v>32000</v>
          </cell>
          <cell r="B110" t="str">
            <v>SERVICIOS DE ARRENDAMIENTO</v>
          </cell>
          <cell r="C110" t="str">
            <v>01</v>
          </cell>
          <cell r="E110">
            <v>45732</v>
          </cell>
          <cell r="T110">
            <v>45732</v>
          </cell>
        </row>
        <row r="111">
          <cell r="A111" t="str">
            <v>32700</v>
          </cell>
          <cell r="B111" t="str">
            <v>Arrendamiento de activos intangibles</v>
          </cell>
          <cell r="C111" t="str">
            <v>01</v>
          </cell>
          <cell r="E111">
            <v>45732</v>
          </cell>
          <cell r="T111">
            <v>45732</v>
          </cell>
        </row>
        <row r="112">
          <cell r="A112" t="str">
            <v>32701</v>
          </cell>
          <cell r="B112" t="str">
            <v>Arrendamiento de activos intangibles</v>
          </cell>
          <cell r="C112" t="str">
            <v>01</v>
          </cell>
          <cell r="E112">
            <v>45732</v>
          </cell>
          <cell r="T112">
            <v>45732</v>
          </cell>
        </row>
        <row r="113">
          <cell r="A113" t="str">
            <v>33000</v>
          </cell>
          <cell r="B113" t="str">
            <v>SERVICIOS PROFESIONALES, CIENTÍFICOS, TÉCNICOS Y OTROS SERVICIOS</v>
          </cell>
          <cell r="C113" t="str">
            <v>01</v>
          </cell>
          <cell r="E113">
            <v>626592.17000000004</v>
          </cell>
          <cell r="T113">
            <v>78434.48</v>
          </cell>
        </row>
        <row r="114">
          <cell r="A114" t="str">
            <v>33100</v>
          </cell>
          <cell r="B114" t="str">
            <v>Servicios legales, de contabilidad, auditoría y relacionados</v>
          </cell>
          <cell r="C114" t="str">
            <v>01</v>
          </cell>
          <cell r="E114">
            <v>622471.31000000006</v>
          </cell>
          <cell r="T114">
            <v>76034.48</v>
          </cell>
        </row>
        <row r="115">
          <cell r="A115" t="str">
            <v>33101</v>
          </cell>
          <cell r="B115" t="str">
            <v>Servicios legales, de contabilidad, auditoría y relacionados</v>
          </cell>
          <cell r="C115" t="str">
            <v>01</v>
          </cell>
          <cell r="E115">
            <v>622471.31000000006</v>
          </cell>
          <cell r="T115">
            <v>76034.48</v>
          </cell>
        </row>
        <row r="116">
          <cell r="A116" t="str">
            <v>33400</v>
          </cell>
          <cell r="B116" t="str">
            <v>Servicios de capacitación</v>
          </cell>
          <cell r="C116" t="str">
            <v>01</v>
          </cell>
          <cell r="E116">
            <v>442.29</v>
          </cell>
          <cell r="T116">
            <v>0</v>
          </cell>
        </row>
        <row r="117">
          <cell r="A117" t="str">
            <v>33401</v>
          </cell>
          <cell r="B117" t="str">
            <v>Servicios de capacitación</v>
          </cell>
          <cell r="C117" t="str">
            <v>01</v>
          </cell>
          <cell r="E117">
            <v>442.29</v>
          </cell>
          <cell r="T117">
            <v>0</v>
          </cell>
        </row>
        <row r="118">
          <cell r="A118" t="str">
            <v>33800</v>
          </cell>
          <cell r="B118" t="str">
            <v>Servicios de vigilancia</v>
          </cell>
          <cell r="C118" t="str">
            <v>01</v>
          </cell>
          <cell r="E118">
            <v>2817.65</v>
          </cell>
          <cell r="T118">
            <v>2400</v>
          </cell>
        </row>
        <row r="119">
          <cell r="A119" t="str">
            <v>33801</v>
          </cell>
          <cell r="B119" t="str">
            <v>Servicios de vigilancia</v>
          </cell>
          <cell r="C119" t="str">
            <v>01</v>
          </cell>
          <cell r="E119">
            <v>2817.65</v>
          </cell>
          <cell r="T119">
            <v>2400</v>
          </cell>
        </row>
        <row r="120">
          <cell r="A120" t="str">
            <v>33900</v>
          </cell>
          <cell r="B120" t="str">
            <v>Servicios profesionales, científicos y técnicos integrales</v>
          </cell>
          <cell r="C120" t="str">
            <v>01</v>
          </cell>
          <cell r="E120">
            <v>860.92</v>
          </cell>
          <cell r="T120">
            <v>0</v>
          </cell>
        </row>
        <row r="121">
          <cell r="A121" t="str">
            <v>33901</v>
          </cell>
          <cell r="B121" t="str">
            <v>Servicios profesionales, científicos y técnicos integrales</v>
          </cell>
          <cell r="C121" t="str">
            <v>01</v>
          </cell>
          <cell r="E121">
            <v>860.92</v>
          </cell>
          <cell r="T121">
            <v>0</v>
          </cell>
        </row>
        <row r="122">
          <cell r="C122" t="str">
            <v>01</v>
          </cell>
        </row>
        <row r="123">
          <cell r="A123" t="str">
            <v>34000</v>
          </cell>
          <cell r="B123" t="str">
            <v>SERVICIOS FINANCIEROS, BANCARIOS Y COMERCIALES</v>
          </cell>
          <cell r="C123" t="str">
            <v>01</v>
          </cell>
          <cell r="E123">
            <v>641682.63</v>
          </cell>
          <cell r="T123">
            <v>453472.66</v>
          </cell>
        </row>
        <row r="124">
          <cell r="A124" t="str">
            <v>34100</v>
          </cell>
          <cell r="B124" t="str">
            <v>Servicios financieros y bancarios</v>
          </cell>
          <cell r="C124" t="str">
            <v>01</v>
          </cell>
          <cell r="E124">
            <v>238198.77</v>
          </cell>
          <cell r="T124">
            <v>176584.45</v>
          </cell>
        </row>
        <row r="125">
          <cell r="A125" t="str">
            <v>34101</v>
          </cell>
          <cell r="B125" t="str">
            <v>Servicios financieros y bancarios</v>
          </cell>
          <cell r="C125" t="str">
            <v>01</v>
          </cell>
          <cell r="E125">
            <v>238198.77</v>
          </cell>
          <cell r="T125">
            <v>176584.45</v>
          </cell>
        </row>
        <row r="126">
          <cell r="A126" t="str">
            <v>34300</v>
          </cell>
          <cell r="B126" t="str">
            <v>Servicios de recaudación, traslado y custodia de valores</v>
          </cell>
          <cell r="C126" t="str">
            <v>01</v>
          </cell>
          <cell r="E126">
            <v>331333.5</v>
          </cell>
          <cell r="T126">
            <v>217240.47</v>
          </cell>
        </row>
        <row r="127">
          <cell r="A127" t="str">
            <v>34301</v>
          </cell>
          <cell r="B127" t="str">
            <v>Servicios de recaudación, traslado y custodia de valores</v>
          </cell>
          <cell r="C127" t="str">
            <v>01</v>
          </cell>
          <cell r="E127">
            <v>331333.5</v>
          </cell>
          <cell r="T127">
            <v>217240.47</v>
          </cell>
        </row>
        <row r="128">
          <cell r="A128" t="str">
            <v>34500</v>
          </cell>
          <cell r="B128" t="str">
            <v>Seguro de bienes patrimoniales</v>
          </cell>
          <cell r="C128" t="str">
            <v>01</v>
          </cell>
          <cell r="E128">
            <v>59237.74</v>
          </cell>
          <cell r="T128">
            <v>59237.74</v>
          </cell>
        </row>
        <row r="129">
          <cell r="A129" t="str">
            <v>34501</v>
          </cell>
          <cell r="B129" t="str">
            <v>Seguro de bienes patrimoniales</v>
          </cell>
          <cell r="C129" t="str">
            <v>01</v>
          </cell>
          <cell r="E129">
            <v>59237.74</v>
          </cell>
          <cell r="T129">
            <v>59237.74</v>
          </cell>
        </row>
        <row r="130">
          <cell r="A130" t="str">
            <v>34700</v>
          </cell>
          <cell r="B130" t="str">
            <v>Fletes y maniobras</v>
          </cell>
          <cell r="C130" t="str">
            <v>01</v>
          </cell>
          <cell r="E130">
            <v>281.77</v>
          </cell>
          <cell r="T130">
            <v>0</v>
          </cell>
        </row>
        <row r="131">
          <cell r="A131" t="str">
            <v>34701</v>
          </cell>
          <cell r="B131" t="str">
            <v>Fletes y maniobras</v>
          </cell>
          <cell r="C131" t="str">
            <v>01</v>
          </cell>
          <cell r="E131">
            <v>281.77</v>
          </cell>
          <cell r="T131">
            <v>0</v>
          </cell>
        </row>
        <row r="132">
          <cell r="A132" t="str">
            <v>34900</v>
          </cell>
          <cell r="B132" t="str">
            <v>Servicios financieros, bancarios y comerciales integrales</v>
          </cell>
          <cell r="C132" t="str">
            <v>01</v>
          </cell>
          <cell r="E132">
            <v>12630.85</v>
          </cell>
          <cell r="T132">
            <v>410</v>
          </cell>
        </row>
        <row r="133">
          <cell r="A133" t="str">
            <v>34901</v>
          </cell>
          <cell r="B133" t="str">
            <v>Servicios financieros, bancarios y comerciales integrales</v>
          </cell>
          <cell r="C133" t="str">
            <v>01</v>
          </cell>
          <cell r="E133">
            <v>12630.85</v>
          </cell>
          <cell r="T133">
            <v>410</v>
          </cell>
        </row>
        <row r="134">
          <cell r="A134" t="str">
            <v>35000</v>
          </cell>
          <cell r="B134" t="str">
            <v>SERVICIOS DE INSTALACIÓN, REPARACIÓN, MANTENIMIENTO Y CONSERVACIÓN</v>
          </cell>
          <cell r="C134" t="str">
            <v>01</v>
          </cell>
          <cell r="E134">
            <v>71430.91</v>
          </cell>
          <cell r="T134">
            <v>65119.35</v>
          </cell>
        </row>
        <row r="135">
          <cell r="A135" t="str">
            <v>35100</v>
          </cell>
          <cell r="B135" t="str">
            <v>Conservación y mantenimiento menor de inmuebles</v>
          </cell>
          <cell r="C135" t="str">
            <v>01</v>
          </cell>
          <cell r="E135">
            <v>406.99</v>
          </cell>
          <cell r="T135">
            <v>130</v>
          </cell>
        </row>
        <row r="136">
          <cell r="A136" t="str">
            <v>35101</v>
          </cell>
          <cell r="B136" t="str">
            <v>Conservación y mantenimiento menor de inmuebles</v>
          </cell>
          <cell r="C136" t="str">
            <v>01</v>
          </cell>
          <cell r="E136">
            <v>406.99</v>
          </cell>
          <cell r="T136">
            <v>130</v>
          </cell>
        </row>
        <row r="137">
          <cell r="A137" t="str">
            <v>35200</v>
          </cell>
          <cell r="B137" t="str">
            <v>Instalación, reparación y mantenimiento de mobiliario y equipo de administración, educacional y recreativo</v>
          </cell>
          <cell r="C137" t="str">
            <v>01</v>
          </cell>
          <cell r="E137">
            <v>12745</v>
          </cell>
          <cell r="T137">
            <v>12180.17</v>
          </cell>
        </row>
        <row r="138">
          <cell r="A138" t="str">
            <v>35201</v>
          </cell>
          <cell r="B138" t="str">
            <v>Instalación, reparación y mantenimiento de mobiliario y equipo de administración, educacional y recreativo</v>
          </cell>
          <cell r="C138" t="str">
            <v>01</v>
          </cell>
          <cell r="E138">
            <v>12745</v>
          </cell>
          <cell r="T138">
            <v>12180.17</v>
          </cell>
        </row>
        <row r="139">
          <cell r="A139" t="str">
            <v>35500</v>
          </cell>
          <cell r="B139" t="str">
            <v>Reparación y mantenimiento de equipo de transporte</v>
          </cell>
          <cell r="C139" t="str">
            <v>01</v>
          </cell>
          <cell r="E139">
            <v>4390.5600000000004</v>
          </cell>
          <cell r="T139">
            <v>3204.18</v>
          </cell>
        </row>
        <row r="140">
          <cell r="A140" t="str">
            <v>35501</v>
          </cell>
          <cell r="B140" t="str">
            <v>Reparación y mantenimiento de equipo de transporte</v>
          </cell>
          <cell r="C140" t="str">
            <v>01</v>
          </cell>
          <cell r="E140">
            <v>4390.5600000000004</v>
          </cell>
          <cell r="T140">
            <v>3204.18</v>
          </cell>
        </row>
        <row r="141">
          <cell r="A141" t="str">
            <v>35700</v>
          </cell>
          <cell r="B141" t="str">
            <v>Instalación, reparación y mantenimiento de maquinaria, otros equipos y herramienta</v>
          </cell>
          <cell r="C141" t="str">
            <v>01</v>
          </cell>
          <cell r="E141">
            <v>53888.36</v>
          </cell>
          <cell r="T141">
            <v>49605</v>
          </cell>
        </row>
        <row r="142">
          <cell r="A142" t="str">
            <v>35701</v>
          </cell>
          <cell r="B142" t="str">
            <v>Instalación, reparación y mantenimiento de maquinaria, otros equipos y herramienta</v>
          </cell>
          <cell r="C142" t="str">
            <v>01</v>
          </cell>
          <cell r="E142">
            <v>53888.36</v>
          </cell>
          <cell r="T142">
            <v>49605</v>
          </cell>
        </row>
        <row r="143">
          <cell r="A143" t="str">
            <v>36000</v>
          </cell>
          <cell r="B143" t="str">
            <v>SERVICIOS DE COMUNICACIÓN SOCIAL Y PUBLICIDAD</v>
          </cell>
          <cell r="C143" t="str">
            <v>01</v>
          </cell>
          <cell r="E143">
            <v>24221.4</v>
          </cell>
          <cell r="T143">
            <v>14868.34</v>
          </cell>
        </row>
        <row r="144">
          <cell r="A144" t="str">
            <v>36100</v>
          </cell>
          <cell r="B144" t="str">
            <v>Difusión por radio, televisión y otros medios de mensajes sobre programas y actividades gubernamentales</v>
          </cell>
          <cell r="C144" t="str">
            <v>01</v>
          </cell>
          <cell r="E144">
            <v>24221.4</v>
          </cell>
          <cell r="T144">
            <v>14868.34</v>
          </cell>
        </row>
        <row r="145">
          <cell r="A145" t="str">
            <v>36109</v>
          </cell>
          <cell r="B145" t="str">
            <v>Otros Servicios para Difusion</v>
          </cell>
          <cell r="C145" t="str">
            <v>01</v>
          </cell>
          <cell r="E145">
            <v>24221.4</v>
          </cell>
          <cell r="T145">
            <v>14868.34</v>
          </cell>
        </row>
        <row r="146">
          <cell r="A146" t="str">
            <v>37000</v>
          </cell>
          <cell r="B146" t="str">
            <v>SERVICIOS DE TRASLADOS Y VIÁTICOS</v>
          </cell>
          <cell r="C146" t="str">
            <v>01</v>
          </cell>
          <cell r="E146">
            <v>146721.07999999999</v>
          </cell>
          <cell r="T146">
            <v>79891.73</v>
          </cell>
        </row>
        <row r="147">
          <cell r="A147" t="str">
            <v>37500</v>
          </cell>
          <cell r="B147" t="str">
            <v>Viáticos en el país</v>
          </cell>
          <cell r="C147" t="str">
            <v>01</v>
          </cell>
          <cell r="E147">
            <v>97568.960000000006</v>
          </cell>
          <cell r="T147">
            <v>72694.570000000007</v>
          </cell>
        </row>
        <row r="148">
          <cell r="A148" t="str">
            <v>37501</v>
          </cell>
          <cell r="B148" t="str">
            <v>Viáticos en el país</v>
          </cell>
          <cell r="C148" t="str">
            <v>01</v>
          </cell>
          <cell r="E148">
            <v>31460.99</v>
          </cell>
          <cell r="T148">
            <v>26732.44</v>
          </cell>
        </row>
        <row r="149">
          <cell r="A149" t="str">
            <v>37502</v>
          </cell>
          <cell r="B149" t="str">
            <v>Viaticos Consulta Medica</v>
          </cell>
          <cell r="C149" t="str">
            <v>01</v>
          </cell>
          <cell r="E149">
            <v>66107.97</v>
          </cell>
          <cell r="T149">
            <v>45962.13</v>
          </cell>
        </row>
        <row r="150">
          <cell r="A150" t="str">
            <v>37600</v>
          </cell>
          <cell r="B150" t="str">
            <v>Viáticos en el extranjero</v>
          </cell>
          <cell r="C150" t="str">
            <v>01</v>
          </cell>
          <cell r="E150">
            <v>19946.18</v>
          </cell>
          <cell r="T150">
            <v>2014.88</v>
          </cell>
        </row>
        <row r="151">
          <cell r="A151" t="str">
            <v>37601</v>
          </cell>
          <cell r="B151" t="str">
            <v>Viáticos en el extranjero</v>
          </cell>
          <cell r="C151" t="str">
            <v>01</v>
          </cell>
          <cell r="E151">
            <v>19946.18</v>
          </cell>
          <cell r="T151">
            <v>2014.88</v>
          </cell>
        </row>
        <row r="152">
          <cell r="A152" t="str">
            <v>37900</v>
          </cell>
          <cell r="B152" t="str">
            <v>Otros servicios de traslado y hospedaje</v>
          </cell>
          <cell r="C152" t="str">
            <v>01</v>
          </cell>
          <cell r="E152">
            <v>29205.94</v>
          </cell>
          <cell r="T152">
            <v>5182.28</v>
          </cell>
        </row>
        <row r="153">
          <cell r="A153" t="str">
            <v>37901</v>
          </cell>
          <cell r="B153" t="str">
            <v>Otros servicios de traslado y hospedaje</v>
          </cell>
          <cell r="C153" t="str">
            <v>01</v>
          </cell>
          <cell r="E153">
            <v>29205.94</v>
          </cell>
          <cell r="T153">
            <v>5182.28</v>
          </cell>
        </row>
        <row r="154">
          <cell r="A154" t="str">
            <v>38000</v>
          </cell>
          <cell r="B154" t="str">
            <v>SERVICIOS OFICIALES</v>
          </cell>
          <cell r="C154" t="str">
            <v>01</v>
          </cell>
          <cell r="E154">
            <v>28677.67</v>
          </cell>
          <cell r="T154">
            <v>5218.8</v>
          </cell>
        </row>
        <row r="155">
          <cell r="A155" t="str">
            <v>38300</v>
          </cell>
          <cell r="B155" t="str">
            <v>Congresos y convenciones</v>
          </cell>
          <cell r="C155" t="str">
            <v>01</v>
          </cell>
          <cell r="E155">
            <v>8169.32</v>
          </cell>
          <cell r="T155">
            <v>5218.8</v>
          </cell>
        </row>
        <row r="156">
          <cell r="A156" t="str">
            <v>38301</v>
          </cell>
          <cell r="B156" t="str">
            <v>Congresos y convenciones</v>
          </cell>
          <cell r="C156" t="str">
            <v>01</v>
          </cell>
          <cell r="E156">
            <v>8169.32</v>
          </cell>
          <cell r="T156">
            <v>5218.8</v>
          </cell>
        </row>
        <row r="157">
          <cell r="A157" t="str">
            <v>38500</v>
          </cell>
          <cell r="B157" t="str">
            <v>Gastos de representación</v>
          </cell>
          <cell r="C157" t="str">
            <v>01</v>
          </cell>
          <cell r="E157">
            <v>20508.349999999999</v>
          </cell>
          <cell r="T157">
            <v>0</v>
          </cell>
        </row>
        <row r="158">
          <cell r="A158" t="str">
            <v>38504</v>
          </cell>
          <cell r="B158" t="str">
            <v>Reuniones de Trabajo</v>
          </cell>
          <cell r="C158" t="str">
            <v>01</v>
          </cell>
          <cell r="E158">
            <v>20508.349999999999</v>
          </cell>
          <cell r="T158">
            <v>0</v>
          </cell>
        </row>
        <row r="159">
          <cell r="A159" t="str">
            <v>39000</v>
          </cell>
          <cell r="B159" t="str">
            <v>OTROS SERVICIOS GENERALES</v>
          </cell>
          <cell r="C159" t="str">
            <v>01</v>
          </cell>
          <cell r="E159">
            <v>920523.63</v>
          </cell>
          <cell r="T159">
            <v>643032.93000000005</v>
          </cell>
        </row>
        <row r="160">
          <cell r="A160" t="str">
            <v>39200</v>
          </cell>
          <cell r="B160" t="str">
            <v>Impuestos y derechos</v>
          </cell>
          <cell r="C160" t="str">
            <v>01</v>
          </cell>
          <cell r="E160">
            <v>901698.73</v>
          </cell>
          <cell r="T160">
            <v>643032.93000000005</v>
          </cell>
        </row>
        <row r="161">
          <cell r="A161" t="str">
            <v>39201</v>
          </cell>
          <cell r="B161" t="str">
            <v>Impuestos y derechos</v>
          </cell>
          <cell r="C161" t="str">
            <v>01</v>
          </cell>
          <cell r="E161">
            <v>901698.73</v>
          </cell>
          <cell r="T161">
            <v>643032.93000000005</v>
          </cell>
        </row>
        <row r="162">
          <cell r="A162" t="str">
            <v>39600</v>
          </cell>
          <cell r="B162" t="str">
            <v>Otros gastos por responsabilidades</v>
          </cell>
          <cell r="C162" t="str">
            <v>01</v>
          </cell>
          <cell r="E162">
            <v>17027.64</v>
          </cell>
          <cell r="T162">
            <v>0</v>
          </cell>
        </row>
        <row r="163">
          <cell r="C163" t="str">
            <v>01</v>
          </cell>
        </row>
        <row r="164">
          <cell r="A164" t="str">
            <v>39601</v>
          </cell>
          <cell r="B164" t="str">
            <v>Otros gastos por responsabilidades</v>
          </cell>
          <cell r="C164" t="str">
            <v>01</v>
          </cell>
          <cell r="E164">
            <v>17027.64</v>
          </cell>
          <cell r="T164">
            <v>0</v>
          </cell>
        </row>
        <row r="165">
          <cell r="A165" t="str">
            <v>39900</v>
          </cell>
          <cell r="B165" t="str">
            <v>Otros servicios generales</v>
          </cell>
          <cell r="C165" t="str">
            <v>01</v>
          </cell>
          <cell r="E165">
            <v>1797.26</v>
          </cell>
          <cell r="T165">
            <v>0</v>
          </cell>
        </row>
        <row r="166">
          <cell r="A166" t="str">
            <v>39901</v>
          </cell>
          <cell r="B166" t="str">
            <v>Otros servicios generales</v>
          </cell>
          <cell r="C166" t="str">
            <v>01</v>
          </cell>
          <cell r="E166">
            <v>1797.26</v>
          </cell>
          <cell r="T166">
            <v>0</v>
          </cell>
        </row>
        <row r="167">
          <cell r="A167" t="str">
            <v>40000</v>
          </cell>
          <cell r="B167" t="str">
            <v>TRANSFERENCIAS, ASIGNACIONES, SUBSIDIOS Y OTRAS AYUDAS</v>
          </cell>
          <cell r="C167" t="str">
            <v>01</v>
          </cell>
          <cell r="E167">
            <v>7136641.0099999998</v>
          </cell>
          <cell r="T167">
            <v>5198093.24</v>
          </cell>
        </row>
        <row r="168">
          <cell r="A168" t="str">
            <v>41000</v>
          </cell>
          <cell r="B168" t="str">
            <v>TRANSFERENCIAS INTERNAS Y ASIGNACIONES AL SECTOR PÚBLICO</v>
          </cell>
          <cell r="C168" t="str">
            <v>01</v>
          </cell>
          <cell r="E168">
            <v>327235.90000000002</v>
          </cell>
          <cell r="T168">
            <v>288824.52</v>
          </cell>
        </row>
        <row r="169">
          <cell r="A169" t="str">
            <v>41500</v>
          </cell>
          <cell r="B169" t="str">
            <v>Transferencias internas otorgadas a entidades paraestatales no empresariales y no financieras</v>
          </cell>
          <cell r="C169" t="str">
            <v>01</v>
          </cell>
          <cell r="E169">
            <v>327235.90000000002</v>
          </cell>
          <cell r="T169">
            <v>288824.52</v>
          </cell>
        </row>
        <row r="170">
          <cell r="A170" t="str">
            <v>41503</v>
          </cell>
          <cell r="B170" t="str">
            <v>Diferencial de servicio medico pensiones</v>
          </cell>
          <cell r="C170" t="str">
            <v>01</v>
          </cell>
          <cell r="E170">
            <v>327235.90000000002</v>
          </cell>
          <cell r="T170">
            <v>288824.52</v>
          </cell>
        </row>
        <row r="171">
          <cell r="A171" t="str">
            <v>42000</v>
          </cell>
          <cell r="B171" t="str">
            <v>TRANSFERENCIAS AL RESTO DEL SECTOR PÚBLICO</v>
          </cell>
          <cell r="C171" t="str">
            <v>01</v>
          </cell>
          <cell r="E171">
            <v>3327677.94</v>
          </cell>
          <cell r="T171">
            <v>2444089.41</v>
          </cell>
        </row>
        <row r="172">
          <cell r="A172" t="str">
            <v>42100</v>
          </cell>
          <cell r="B172" t="str">
            <v>Transferencias otorgadas a entidades paraestatales no empresariales y no financieras</v>
          </cell>
          <cell r="C172" t="str">
            <v>01</v>
          </cell>
          <cell r="E172">
            <v>3327677.94</v>
          </cell>
          <cell r="T172">
            <v>2444089.41</v>
          </cell>
        </row>
        <row r="173">
          <cell r="A173" t="str">
            <v>42101</v>
          </cell>
          <cell r="B173" t="str">
            <v>5 % JUNTA CENTRAL DE AGUA Y SANEAMIENTO</v>
          </cell>
          <cell r="C173" t="str">
            <v>01</v>
          </cell>
          <cell r="E173">
            <v>3327677.94</v>
          </cell>
          <cell r="T173">
            <v>2444089.41</v>
          </cell>
        </row>
        <row r="174">
          <cell r="A174" t="str">
            <v>44000</v>
          </cell>
          <cell r="B174" t="str">
            <v>AYUDAS SOCIALES</v>
          </cell>
          <cell r="C174" t="str">
            <v>01</v>
          </cell>
          <cell r="E174">
            <v>40477.71</v>
          </cell>
          <cell r="T174">
            <v>5000</v>
          </cell>
        </row>
        <row r="175">
          <cell r="A175" t="str">
            <v>44300</v>
          </cell>
          <cell r="B175" t="str">
            <v>Ayudas sociales a instituciones de enseñanza</v>
          </cell>
          <cell r="C175" t="str">
            <v>01</v>
          </cell>
          <cell r="E175">
            <v>33344.379999999997</v>
          </cell>
          <cell r="T175">
            <v>0</v>
          </cell>
        </row>
        <row r="176">
          <cell r="A176" t="str">
            <v>44302</v>
          </cell>
          <cell r="B176" t="str">
            <v>Apoyos al Deporte</v>
          </cell>
          <cell r="C176" t="str">
            <v>01</v>
          </cell>
          <cell r="E176">
            <v>33344.379999999997</v>
          </cell>
          <cell r="T176">
            <v>0</v>
          </cell>
        </row>
        <row r="177">
          <cell r="A177" t="str">
            <v>44500</v>
          </cell>
          <cell r="B177" t="str">
            <v>Ayudas sociales a  instituciones sin fines de lucro</v>
          </cell>
          <cell r="C177" t="str">
            <v>01</v>
          </cell>
          <cell r="E177">
            <v>7133.33</v>
          </cell>
          <cell r="T177">
            <v>5000</v>
          </cell>
        </row>
        <row r="178">
          <cell r="A178" t="str">
            <v>44503</v>
          </cell>
          <cell r="B178" t="str">
            <v>Labor Social</v>
          </cell>
          <cell r="C178" t="str">
            <v>01</v>
          </cell>
          <cell r="E178">
            <v>7133.33</v>
          </cell>
          <cell r="T178">
            <v>5000</v>
          </cell>
        </row>
        <row r="179">
          <cell r="A179" t="str">
            <v>45000</v>
          </cell>
          <cell r="B179" t="str">
            <v>PENSIONES Y JUBILACIONES</v>
          </cell>
          <cell r="C179" t="str">
            <v>01</v>
          </cell>
          <cell r="E179">
            <v>3441249.46</v>
          </cell>
          <cell r="T179">
            <v>2460179.31</v>
          </cell>
        </row>
        <row r="180">
          <cell r="A180" t="str">
            <v>45200</v>
          </cell>
          <cell r="B180" t="str">
            <v>Jubilaciones</v>
          </cell>
          <cell r="C180" t="str">
            <v>01</v>
          </cell>
          <cell r="E180">
            <v>3441249.46</v>
          </cell>
          <cell r="T180">
            <v>2460179.31</v>
          </cell>
        </row>
        <row r="181">
          <cell r="A181" t="str">
            <v>45201</v>
          </cell>
          <cell r="B181" t="str">
            <v>Jubilaciones</v>
          </cell>
          <cell r="C181" t="str">
            <v>01</v>
          </cell>
          <cell r="E181">
            <v>3441249.46</v>
          </cell>
          <cell r="T181">
            <v>2460179.31</v>
          </cell>
        </row>
        <row r="182">
          <cell r="A182" t="str">
            <v>50000</v>
          </cell>
          <cell r="B182" t="str">
            <v>BIENES MUEBLES, INMUEBLES E INTANGIBLES</v>
          </cell>
          <cell r="C182" t="str">
            <v>01</v>
          </cell>
          <cell r="E182">
            <v>3251919.66</v>
          </cell>
          <cell r="T182">
            <v>1990746.42</v>
          </cell>
        </row>
        <row r="183">
          <cell r="A183" t="str">
            <v>51000</v>
          </cell>
          <cell r="B183" t="str">
            <v>MOBILIARIO Y EQUIPO DE ADMINISTRACIÓN</v>
          </cell>
          <cell r="C183" t="str">
            <v>01</v>
          </cell>
          <cell r="E183">
            <v>1343070.78</v>
          </cell>
          <cell r="T183">
            <v>460523.68</v>
          </cell>
        </row>
        <row r="184">
          <cell r="A184" t="str">
            <v>51100</v>
          </cell>
          <cell r="B184" t="str">
            <v>Muebles de oficina y estantería</v>
          </cell>
          <cell r="C184" t="str">
            <v>01</v>
          </cell>
          <cell r="E184">
            <v>119423.3</v>
          </cell>
          <cell r="T184">
            <v>119423.3</v>
          </cell>
        </row>
        <row r="185">
          <cell r="A185" t="str">
            <v>51101</v>
          </cell>
          <cell r="B185" t="str">
            <v>Muebles de oficina y estantería</v>
          </cell>
          <cell r="C185" t="str">
            <v>01</v>
          </cell>
          <cell r="E185">
            <v>119423.3</v>
          </cell>
          <cell r="T185">
            <v>119423.3</v>
          </cell>
        </row>
        <row r="186">
          <cell r="A186" t="str">
            <v>51500</v>
          </cell>
          <cell r="B186" t="str">
            <v>Equipo de cómputo y de tecnologías de la información</v>
          </cell>
          <cell r="C186" t="str">
            <v>01</v>
          </cell>
          <cell r="E186">
            <v>1216564.48</v>
          </cell>
          <cell r="T186">
            <v>334041.38</v>
          </cell>
        </row>
        <row r="187">
          <cell r="A187" t="str">
            <v>51501</v>
          </cell>
          <cell r="B187" t="str">
            <v>Equipo de cómputo y de tecnología de la información</v>
          </cell>
          <cell r="C187" t="str">
            <v>01</v>
          </cell>
          <cell r="E187">
            <v>1216564.48</v>
          </cell>
          <cell r="T187">
            <v>334041.38</v>
          </cell>
        </row>
        <row r="188">
          <cell r="A188" t="str">
            <v>51900</v>
          </cell>
          <cell r="B188" t="str">
            <v>Otros mobiliarios y equipos de administración</v>
          </cell>
          <cell r="C188" t="str">
            <v>01</v>
          </cell>
          <cell r="E188">
            <v>7083</v>
          </cell>
          <cell r="T188">
            <v>7059</v>
          </cell>
        </row>
        <row r="189">
          <cell r="A189" t="str">
            <v>51901</v>
          </cell>
          <cell r="B189" t="str">
            <v>Otros mobiliarios y equipos de administración</v>
          </cell>
          <cell r="C189" t="str">
            <v>01</v>
          </cell>
          <cell r="E189">
            <v>7083</v>
          </cell>
          <cell r="T189">
            <v>7059</v>
          </cell>
        </row>
        <row r="190">
          <cell r="A190" t="str">
            <v>52000</v>
          </cell>
          <cell r="B190" t="str">
            <v>MOBILIARIO Y EQUIPO EDUCACIONAL Y RECREATIVO</v>
          </cell>
          <cell r="C190" t="str">
            <v>01</v>
          </cell>
          <cell r="E190">
            <v>15084.5</v>
          </cell>
          <cell r="T190">
            <v>15084.5</v>
          </cell>
        </row>
        <row r="191">
          <cell r="A191" t="str">
            <v>52100</v>
          </cell>
          <cell r="B191" t="str">
            <v>Equipos y aparatos audiovisuales</v>
          </cell>
          <cell r="C191" t="str">
            <v>01</v>
          </cell>
          <cell r="E191">
            <v>15084.5</v>
          </cell>
          <cell r="T191">
            <v>15084.5</v>
          </cell>
        </row>
        <row r="192">
          <cell r="A192" t="str">
            <v>52101</v>
          </cell>
          <cell r="B192" t="str">
            <v>Equipos y aparatos audiovisuales</v>
          </cell>
          <cell r="C192" t="str">
            <v>01</v>
          </cell>
          <cell r="E192">
            <v>15084.5</v>
          </cell>
          <cell r="T192">
            <v>15084.5</v>
          </cell>
        </row>
        <row r="193">
          <cell r="A193" t="str">
            <v>54000</v>
          </cell>
          <cell r="B193" t="str">
            <v>VEHÍCULOS Y EQUIPO DE TRANSPORTE</v>
          </cell>
          <cell r="C193" t="str">
            <v>01</v>
          </cell>
          <cell r="E193">
            <v>1650000</v>
          </cell>
          <cell r="T193">
            <v>1489396.56</v>
          </cell>
        </row>
        <row r="194">
          <cell r="A194" t="str">
            <v>54100</v>
          </cell>
          <cell r="B194" t="str">
            <v>Vehículos y equipo terrestre</v>
          </cell>
          <cell r="C194" t="str">
            <v>01</v>
          </cell>
          <cell r="E194">
            <v>1650000</v>
          </cell>
          <cell r="T194">
            <v>1489396.56</v>
          </cell>
        </row>
        <row r="195">
          <cell r="A195" t="str">
            <v>54101</v>
          </cell>
          <cell r="B195" t="str">
            <v>Vehículos y equipo terrestre</v>
          </cell>
          <cell r="C195" t="str">
            <v>01</v>
          </cell>
          <cell r="E195">
            <v>1650000</v>
          </cell>
          <cell r="T195">
            <v>1489396.56</v>
          </cell>
        </row>
        <row r="196">
          <cell r="A196" t="str">
            <v>56000</v>
          </cell>
          <cell r="B196" t="str">
            <v>MAQUINARIA, OTROS EQUIPOS Y HERRAMIENTAS</v>
          </cell>
          <cell r="C196" t="str">
            <v>01</v>
          </cell>
          <cell r="E196">
            <v>124734.76</v>
          </cell>
          <cell r="T196">
            <v>6624.6</v>
          </cell>
        </row>
        <row r="197">
          <cell r="A197" t="str">
            <v>56400</v>
          </cell>
          <cell r="B197" t="str">
            <v>Sistemas de aire acondicionado, calefacción y de refrigeración industrial y comercial</v>
          </cell>
          <cell r="C197" t="str">
            <v>01</v>
          </cell>
          <cell r="E197">
            <v>99734.76</v>
          </cell>
          <cell r="T197">
            <v>0</v>
          </cell>
        </row>
        <row r="198">
          <cell r="A198" t="str">
            <v>56401</v>
          </cell>
          <cell r="B198" t="str">
            <v>Sistemas de aire acondicionado, calefacción y de refrigeración industrial y comercial</v>
          </cell>
          <cell r="C198" t="str">
            <v>01</v>
          </cell>
          <cell r="E198">
            <v>99734.76</v>
          </cell>
          <cell r="T198">
            <v>0</v>
          </cell>
        </row>
        <row r="199">
          <cell r="A199" t="str">
            <v>56500</v>
          </cell>
          <cell r="B199" t="str">
            <v>Equipo de comunicación y telecomunicación</v>
          </cell>
          <cell r="C199" t="str">
            <v>01</v>
          </cell>
          <cell r="E199">
            <v>25000</v>
          </cell>
          <cell r="T199">
            <v>6624.6</v>
          </cell>
        </row>
        <row r="200">
          <cell r="A200" t="str">
            <v>56501</v>
          </cell>
          <cell r="B200" t="str">
            <v>Equipo de comunicación y telecomunicación</v>
          </cell>
          <cell r="C200" t="str">
            <v>01</v>
          </cell>
          <cell r="E200">
            <v>25000</v>
          </cell>
          <cell r="T200">
            <v>6624.6</v>
          </cell>
        </row>
        <row r="201">
          <cell r="A201" t="str">
            <v>59000</v>
          </cell>
          <cell r="B201" t="str">
            <v>ACTIVOS INTANGIBLES</v>
          </cell>
          <cell r="C201" t="str">
            <v>01</v>
          </cell>
          <cell r="E201">
            <v>119029.62</v>
          </cell>
          <cell r="T201">
            <v>19117.080000000002</v>
          </cell>
        </row>
        <row r="202">
          <cell r="A202" t="str">
            <v>59700</v>
          </cell>
          <cell r="B202" t="str">
            <v>Licencias informáticas e intelectuales</v>
          </cell>
          <cell r="C202" t="str">
            <v>01</v>
          </cell>
          <cell r="E202">
            <v>119029.62</v>
          </cell>
          <cell r="T202">
            <v>19117.080000000002</v>
          </cell>
        </row>
        <row r="203">
          <cell r="A203" t="str">
            <v>59701</v>
          </cell>
          <cell r="B203" t="str">
            <v>Licencias informáticas e intelectuales</v>
          </cell>
          <cell r="C203" t="str">
            <v>01</v>
          </cell>
          <cell r="E203">
            <v>119029.62</v>
          </cell>
          <cell r="T203">
            <v>19117.080000000002</v>
          </cell>
        </row>
        <row r="204">
          <cell r="C204" t="str">
            <v>01</v>
          </cell>
        </row>
        <row r="205">
          <cell r="A205" t="str">
            <v>60000</v>
          </cell>
          <cell r="B205" t="str">
            <v>INVERSIÓN PÚBLICA</v>
          </cell>
          <cell r="C205" t="str">
            <v>01</v>
          </cell>
          <cell r="E205">
            <v>500000</v>
          </cell>
          <cell r="T205">
            <v>293015.33</v>
          </cell>
        </row>
        <row r="206">
          <cell r="A206" t="str">
            <v>62000</v>
          </cell>
          <cell r="B206" t="str">
            <v>OBRA PÚBLICA EN BIENES PROPIOS</v>
          </cell>
          <cell r="C206" t="str">
            <v>01</v>
          </cell>
          <cell r="E206">
            <v>500000</v>
          </cell>
          <cell r="T206">
            <v>293015.33</v>
          </cell>
        </row>
        <row r="207">
          <cell r="A207" t="str">
            <v>62900</v>
          </cell>
          <cell r="B207" t="str">
            <v>Trabajos de acabados en edificaciones y otros trabajos especializados</v>
          </cell>
          <cell r="C207" t="str">
            <v>01</v>
          </cell>
          <cell r="E207">
            <v>500000</v>
          </cell>
          <cell r="T207">
            <v>293015.33</v>
          </cell>
        </row>
        <row r="208">
          <cell r="A208" t="str">
            <v>62901</v>
          </cell>
          <cell r="B208" t="str">
            <v>Trabajos de acabados en edificaciones y otros trabajos especializados</v>
          </cell>
          <cell r="C208" t="str">
            <v>01</v>
          </cell>
          <cell r="E208">
            <v>500000</v>
          </cell>
          <cell r="T208">
            <v>293015.33</v>
          </cell>
        </row>
        <row r="209">
          <cell r="B209" t="str">
            <v>ADMINISTRACION</v>
          </cell>
          <cell r="C209" t="str">
            <v>01</v>
          </cell>
          <cell r="E209">
            <v>22336130.5</v>
          </cell>
          <cell r="T209">
            <v>14921169.42</v>
          </cell>
        </row>
        <row r="210">
          <cell r="C210" t="str">
            <v>02</v>
          </cell>
        </row>
        <row r="211">
          <cell r="A211" t="str">
            <v>10000</v>
          </cell>
          <cell r="B211" t="str">
            <v>SERVICIOS PERSONALES</v>
          </cell>
          <cell r="C211" t="str">
            <v>02</v>
          </cell>
          <cell r="E211">
            <v>5749871.3700000001</v>
          </cell>
          <cell r="T211">
            <v>3534862.78</v>
          </cell>
        </row>
        <row r="212">
          <cell r="A212" t="str">
            <v>11000</v>
          </cell>
          <cell r="B212" t="str">
            <v>REMUNERACIONES AL PERSONAL DE CARÁCTER PERMANENTE</v>
          </cell>
          <cell r="C212" t="str">
            <v>02</v>
          </cell>
          <cell r="E212">
            <v>2069743.28</v>
          </cell>
          <cell r="T212">
            <v>1600522.72</v>
          </cell>
        </row>
        <row r="213">
          <cell r="A213" t="str">
            <v>11300</v>
          </cell>
          <cell r="B213" t="str">
            <v>Sueldos base al personal permanente</v>
          </cell>
          <cell r="C213" t="str">
            <v>02</v>
          </cell>
          <cell r="E213">
            <v>2069743.28</v>
          </cell>
          <cell r="T213">
            <v>1600522.72</v>
          </cell>
        </row>
        <row r="214">
          <cell r="A214" t="str">
            <v>11301</v>
          </cell>
          <cell r="B214" t="str">
            <v>Sueldos base al personal permanente</v>
          </cell>
          <cell r="C214" t="str">
            <v>02</v>
          </cell>
          <cell r="E214">
            <v>2069743.28</v>
          </cell>
          <cell r="T214">
            <v>1600522.72</v>
          </cell>
        </row>
        <row r="215">
          <cell r="A215" t="str">
            <v>13000</v>
          </cell>
          <cell r="B215" t="str">
            <v>REMUNERACIONES ADICIONALES Y ESPECIALES</v>
          </cell>
          <cell r="C215" t="str">
            <v>02</v>
          </cell>
          <cell r="E215">
            <v>2024289.95</v>
          </cell>
          <cell r="T215">
            <v>901296.36</v>
          </cell>
        </row>
        <row r="216">
          <cell r="A216" t="str">
            <v>13200</v>
          </cell>
          <cell r="B216" t="str">
            <v>Primas de vacaciones, dominical y gratificación de fin de año</v>
          </cell>
          <cell r="C216" t="str">
            <v>02</v>
          </cell>
          <cell r="E216">
            <v>503888.99</v>
          </cell>
          <cell r="T216">
            <v>188400.85</v>
          </cell>
        </row>
        <row r="217">
          <cell r="A217" t="str">
            <v>13201</v>
          </cell>
          <cell r="B217" t="str">
            <v>Gratificación anual</v>
          </cell>
          <cell r="C217" t="str">
            <v>02</v>
          </cell>
          <cell r="E217">
            <v>314994.49</v>
          </cell>
          <cell r="T217">
            <v>51423.86</v>
          </cell>
        </row>
        <row r="218">
          <cell r="A218" t="str">
            <v>13202</v>
          </cell>
          <cell r="B218" t="str">
            <v>Prima Vacacional</v>
          </cell>
          <cell r="C218" t="str">
            <v>02</v>
          </cell>
          <cell r="E218">
            <v>188894.5</v>
          </cell>
          <cell r="T218">
            <v>136976.99</v>
          </cell>
        </row>
        <row r="219">
          <cell r="A219" t="str">
            <v>13300</v>
          </cell>
          <cell r="B219" t="str">
            <v>Horas extraordinarias</v>
          </cell>
          <cell r="C219" t="str">
            <v>02</v>
          </cell>
          <cell r="E219">
            <v>24021.32</v>
          </cell>
          <cell r="T219">
            <v>13753.53</v>
          </cell>
        </row>
        <row r="220">
          <cell r="A220" t="str">
            <v>13301</v>
          </cell>
          <cell r="B220" t="str">
            <v>Horas extraordinarias</v>
          </cell>
          <cell r="C220" t="str">
            <v>02</v>
          </cell>
          <cell r="E220">
            <v>16016.7</v>
          </cell>
          <cell r="T220">
            <v>9268.52</v>
          </cell>
        </row>
        <row r="221">
          <cell r="A221" t="str">
            <v>13302</v>
          </cell>
          <cell r="B221" t="str">
            <v>Vacaciones Pagadas</v>
          </cell>
          <cell r="C221" t="str">
            <v>02</v>
          </cell>
          <cell r="E221">
            <v>8004.62</v>
          </cell>
          <cell r="T221">
            <v>4485.01</v>
          </cell>
        </row>
        <row r="222">
          <cell r="A222" t="str">
            <v>13400</v>
          </cell>
          <cell r="B222" t="str">
            <v>Compensaciones</v>
          </cell>
          <cell r="C222" t="str">
            <v>02</v>
          </cell>
          <cell r="E222">
            <v>135845.88</v>
          </cell>
          <cell r="T222">
            <v>71522.36</v>
          </cell>
        </row>
        <row r="223">
          <cell r="A223" t="str">
            <v>13401</v>
          </cell>
          <cell r="B223" t="str">
            <v>Compensaciones</v>
          </cell>
          <cell r="C223" t="str">
            <v>02</v>
          </cell>
          <cell r="E223">
            <v>65124.480000000003</v>
          </cell>
          <cell r="T223">
            <v>48816.36</v>
          </cell>
        </row>
        <row r="224">
          <cell r="A224" t="str">
            <v>13403</v>
          </cell>
          <cell r="B224" t="str">
            <v>Bono Complementario</v>
          </cell>
          <cell r="C224" t="str">
            <v>02</v>
          </cell>
          <cell r="E224">
            <v>70721.399999999994</v>
          </cell>
          <cell r="T224">
            <v>22706</v>
          </cell>
        </row>
        <row r="225">
          <cell r="A225" t="str">
            <v>13700</v>
          </cell>
          <cell r="B225" t="str">
            <v>Honorarios especiales</v>
          </cell>
          <cell r="C225" t="str">
            <v>02</v>
          </cell>
          <cell r="E225">
            <v>1360533.76</v>
          </cell>
          <cell r="T225">
            <v>627619.62</v>
          </cell>
        </row>
        <row r="226">
          <cell r="A226" t="str">
            <v>13701</v>
          </cell>
          <cell r="B226" t="str">
            <v>Cortes y Limitaciones</v>
          </cell>
          <cell r="C226" t="str">
            <v>02</v>
          </cell>
          <cell r="E226">
            <v>664944.49</v>
          </cell>
          <cell r="T226">
            <v>256899.48</v>
          </cell>
        </row>
        <row r="227">
          <cell r="A227" t="str">
            <v>13702</v>
          </cell>
          <cell r="B227" t="str">
            <v>Gastos de Ejecucion</v>
          </cell>
          <cell r="C227" t="str">
            <v>02</v>
          </cell>
          <cell r="E227">
            <v>695589.27</v>
          </cell>
          <cell r="T227">
            <v>370720.14</v>
          </cell>
        </row>
        <row r="228">
          <cell r="A228" t="str">
            <v>14000</v>
          </cell>
          <cell r="B228" t="str">
            <v>SEGURIDAD SOCIAL</v>
          </cell>
          <cell r="C228" t="str">
            <v>02</v>
          </cell>
          <cell r="E228">
            <v>899279.62</v>
          </cell>
          <cell r="T228">
            <v>490530.06</v>
          </cell>
        </row>
        <row r="229">
          <cell r="A229" t="str">
            <v>14100</v>
          </cell>
          <cell r="B229" t="str">
            <v>Aportaciones de seguridad social</v>
          </cell>
          <cell r="C229" t="str">
            <v>02</v>
          </cell>
          <cell r="E229">
            <v>150314.20000000001</v>
          </cell>
          <cell r="T229">
            <v>101566.61</v>
          </cell>
        </row>
        <row r="230">
          <cell r="A230" t="str">
            <v>14101</v>
          </cell>
          <cell r="B230" t="str">
            <v>Aportaciones a Pensiones</v>
          </cell>
          <cell r="C230" t="str">
            <v>02</v>
          </cell>
          <cell r="E230">
            <v>150177.45000000001</v>
          </cell>
          <cell r="T230">
            <v>101566.61</v>
          </cell>
        </row>
        <row r="231">
          <cell r="A231" t="str">
            <v>14103</v>
          </cell>
          <cell r="B231" t="str">
            <v>Aportaciones al ICHISAL</v>
          </cell>
          <cell r="C231" t="str">
            <v>02</v>
          </cell>
          <cell r="E231">
            <v>136.75</v>
          </cell>
          <cell r="T231">
            <v>0</v>
          </cell>
        </row>
        <row r="232">
          <cell r="A232" t="str">
            <v>14300</v>
          </cell>
          <cell r="B232" t="str">
            <v>Aportaciones al sistema para el retiro</v>
          </cell>
          <cell r="C232" t="str">
            <v>02</v>
          </cell>
          <cell r="E232">
            <v>611112.69999999995</v>
          </cell>
          <cell r="T232">
            <v>388963.45</v>
          </cell>
        </row>
        <row r="233">
          <cell r="A233" t="str">
            <v>14301</v>
          </cell>
          <cell r="B233" t="str">
            <v>Aportaciones para el fondo propio</v>
          </cell>
          <cell r="C233" t="str">
            <v>02</v>
          </cell>
          <cell r="E233">
            <v>611112.69999999995</v>
          </cell>
          <cell r="T233">
            <v>388963.45</v>
          </cell>
        </row>
        <row r="234">
          <cell r="A234" t="str">
            <v>14400</v>
          </cell>
          <cell r="B234" t="str">
            <v>Aportaciones para seguros</v>
          </cell>
          <cell r="C234" t="str">
            <v>02</v>
          </cell>
          <cell r="E234">
            <v>137852.72</v>
          </cell>
          <cell r="T234">
            <v>0</v>
          </cell>
        </row>
        <row r="235">
          <cell r="A235" t="str">
            <v>14401</v>
          </cell>
          <cell r="B235" t="str">
            <v>Aportaciones para seguros</v>
          </cell>
          <cell r="C235" t="str">
            <v>02</v>
          </cell>
          <cell r="E235">
            <v>137438.97</v>
          </cell>
          <cell r="T235">
            <v>0</v>
          </cell>
        </row>
        <row r="236">
          <cell r="A236" t="str">
            <v>14405</v>
          </cell>
          <cell r="B236" t="str">
            <v>Fianzas de Fidelidad</v>
          </cell>
          <cell r="C236" t="str">
            <v>02</v>
          </cell>
          <cell r="E236">
            <v>413.75</v>
          </cell>
          <cell r="T236">
            <v>0</v>
          </cell>
        </row>
        <row r="237">
          <cell r="A237" t="str">
            <v>15000</v>
          </cell>
          <cell r="B237" t="str">
            <v>OTRAS PRESTACIONES SOCIALES Y ECONÓMICAS</v>
          </cell>
          <cell r="C237" t="str">
            <v>02</v>
          </cell>
          <cell r="E237">
            <v>756558.52</v>
          </cell>
          <cell r="T237">
            <v>542513.64</v>
          </cell>
        </row>
        <row r="238">
          <cell r="A238" t="str">
            <v>15200</v>
          </cell>
          <cell r="B238" t="str">
            <v>Indemnizaciones</v>
          </cell>
          <cell r="C238" t="str">
            <v>02</v>
          </cell>
          <cell r="E238">
            <v>84629.17</v>
          </cell>
          <cell r="T238">
            <v>84629.17</v>
          </cell>
        </row>
        <row r="239">
          <cell r="A239" t="str">
            <v>15201</v>
          </cell>
          <cell r="B239" t="str">
            <v>Indemnizaciones</v>
          </cell>
          <cell r="C239" t="str">
            <v>02</v>
          </cell>
          <cell r="E239">
            <v>84629.17</v>
          </cell>
          <cell r="T239">
            <v>84629.17</v>
          </cell>
        </row>
        <row r="240">
          <cell r="A240" t="str">
            <v>15400</v>
          </cell>
          <cell r="B240" t="str">
            <v>Prestaciones contractuales</v>
          </cell>
          <cell r="C240" t="str">
            <v>02</v>
          </cell>
          <cell r="E240">
            <v>651428.15</v>
          </cell>
          <cell r="T240">
            <v>457884.47</v>
          </cell>
        </row>
        <row r="241">
          <cell r="A241" t="str">
            <v>15401</v>
          </cell>
          <cell r="B241" t="str">
            <v>Ayuda para lentes</v>
          </cell>
          <cell r="C241" t="str">
            <v>02</v>
          </cell>
          <cell r="E241">
            <v>5706.67</v>
          </cell>
          <cell r="T241">
            <v>2000</v>
          </cell>
        </row>
        <row r="242">
          <cell r="A242" t="str">
            <v>15404</v>
          </cell>
          <cell r="B242" t="str">
            <v>Despensa</v>
          </cell>
          <cell r="C242" t="str">
            <v>02</v>
          </cell>
          <cell r="E242">
            <v>492171.04</v>
          </cell>
          <cell r="T242">
            <v>351497.82</v>
          </cell>
        </row>
        <row r="243">
          <cell r="A243" t="str">
            <v>15407</v>
          </cell>
          <cell r="B243" t="str">
            <v>Aguabono</v>
          </cell>
          <cell r="C243" t="str">
            <v>02</v>
          </cell>
          <cell r="E243">
            <v>98240.27</v>
          </cell>
          <cell r="T243">
            <v>72158</v>
          </cell>
        </row>
        <row r="244">
          <cell r="C244" t="str">
            <v>02</v>
          </cell>
        </row>
        <row r="245">
          <cell r="A245" t="str">
            <v>15408</v>
          </cell>
          <cell r="B245" t="str">
            <v>2% Sobre Sueldo</v>
          </cell>
          <cell r="C245" t="str">
            <v>02</v>
          </cell>
          <cell r="E245">
            <v>53371.33</v>
          </cell>
          <cell r="T245">
            <v>30980.65</v>
          </cell>
        </row>
        <row r="246">
          <cell r="A246" t="str">
            <v>15409</v>
          </cell>
          <cell r="B246" t="str">
            <v>Otras Prestaciones Contractuales</v>
          </cell>
          <cell r="C246" t="str">
            <v>02</v>
          </cell>
          <cell r="E246">
            <v>1938.84</v>
          </cell>
          <cell r="T246">
            <v>1248</v>
          </cell>
        </row>
        <row r="247">
          <cell r="A247" t="str">
            <v>15900</v>
          </cell>
          <cell r="B247" t="str">
            <v>Otras prestaciones sociales y económicas</v>
          </cell>
          <cell r="C247" t="str">
            <v>02</v>
          </cell>
          <cell r="E247">
            <v>20501.2</v>
          </cell>
          <cell r="T247">
            <v>0</v>
          </cell>
        </row>
        <row r="248">
          <cell r="A248" t="str">
            <v>15903</v>
          </cell>
          <cell r="B248" t="str">
            <v>Becas para los hijos de los empleados</v>
          </cell>
          <cell r="C248" t="str">
            <v>02</v>
          </cell>
          <cell r="E248">
            <v>20501.2</v>
          </cell>
          <cell r="T248">
            <v>0</v>
          </cell>
        </row>
        <row r="249">
          <cell r="A249" t="str">
            <v>20000</v>
          </cell>
          <cell r="B249" t="str">
            <v>MATERIALES Y SUMINISTROS</v>
          </cell>
          <cell r="C249" t="str">
            <v>02</v>
          </cell>
          <cell r="E249">
            <v>460354.74</v>
          </cell>
          <cell r="T249">
            <v>176743.98</v>
          </cell>
        </row>
        <row r="250">
          <cell r="A250" t="str">
            <v>21000</v>
          </cell>
          <cell r="B250" t="str">
            <v>MATERIALES DE ADMINISTRACIÓN, EMISIÓN DE DOCUMENTOS Y ARTÍCULOS OFICIALES</v>
          </cell>
          <cell r="C250" t="str">
            <v>02</v>
          </cell>
          <cell r="E250">
            <v>192366.55</v>
          </cell>
          <cell r="T250">
            <v>97794.1</v>
          </cell>
        </row>
        <row r="251">
          <cell r="A251" t="str">
            <v>21100</v>
          </cell>
          <cell r="B251" t="str">
            <v>Materiales, útiles y equipos menores de oficina</v>
          </cell>
          <cell r="C251" t="str">
            <v>02</v>
          </cell>
          <cell r="E251">
            <v>874.91</v>
          </cell>
          <cell r="T251">
            <v>0</v>
          </cell>
        </row>
        <row r="252">
          <cell r="A252" t="str">
            <v>21101</v>
          </cell>
          <cell r="B252" t="str">
            <v>Materiales, útiles y equipos menores de oficina</v>
          </cell>
          <cell r="C252" t="str">
            <v>02</v>
          </cell>
          <cell r="E252">
            <v>874.91</v>
          </cell>
          <cell r="T252">
            <v>0</v>
          </cell>
        </row>
        <row r="253">
          <cell r="A253" t="str">
            <v>21200</v>
          </cell>
          <cell r="B253" t="str">
            <v>Materiales y útiles de impresión y reproducción</v>
          </cell>
          <cell r="C253" t="str">
            <v>02</v>
          </cell>
          <cell r="E253">
            <v>38990.879999999997</v>
          </cell>
          <cell r="T253">
            <v>8692.06</v>
          </cell>
        </row>
        <row r="254">
          <cell r="A254" t="str">
            <v>21201</v>
          </cell>
          <cell r="B254" t="str">
            <v>Materiales y útiles de impresión y reproducción</v>
          </cell>
          <cell r="C254" t="str">
            <v>02</v>
          </cell>
          <cell r="E254">
            <v>38990.879999999997</v>
          </cell>
          <cell r="T254">
            <v>8692.06</v>
          </cell>
        </row>
        <row r="255">
          <cell r="A255" t="str">
            <v>21500</v>
          </cell>
          <cell r="B255" t="str">
            <v>Material impreso e información digital</v>
          </cell>
          <cell r="C255" t="str">
            <v>02</v>
          </cell>
          <cell r="E255">
            <v>34954.54</v>
          </cell>
          <cell r="T255">
            <v>27602.04</v>
          </cell>
        </row>
        <row r="256">
          <cell r="A256" t="str">
            <v>21501</v>
          </cell>
          <cell r="B256" t="str">
            <v>Material impreso e información digital</v>
          </cell>
          <cell r="C256" t="str">
            <v>02</v>
          </cell>
          <cell r="E256">
            <v>34954.54</v>
          </cell>
          <cell r="T256">
            <v>27602.04</v>
          </cell>
        </row>
        <row r="257">
          <cell r="A257" t="str">
            <v>21800</v>
          </cell>
          <cell r="B257" t="str">
            <v>Materiales para el registro e identificación de bienes y personas</v>
          </cell>
          <cell r="C257" t="str">
            <v>02</v>
          </cell>
          <cell r="E257">
            <v>117546.22</v>
          </cell>
          <cell r="T257">
            <v>61500</v>
          </cell>
        </row>
        <row r="258">
          <cell r="A258" t="str">
            <v>21802</v>
          </cell>
          <cell r="B258" t="str">
            <v>Impresiones Oficiales, Formatos y Formas Valoradas</v>
          </cell>
          <cell r="C258" t="str">
            <v>02</v>
          </cell>
          <cell r="E258">
            <v>117546.22</v>
          </cell>
          <cell r="T258">
            <v>61500</v>
          </cell>
        </row>
        <row r="259">
          <cell r="A259" t="str">
            <v>22000</v>
          </cell>
          <cell r="B259" t="str">
            <v>ALIMENTOS Y UTENSILIOS</v>
          </cell>
          <cell r="C259" t="str">
            <v>02</v>
          </cell>
          <cell r="E259">
            <v>4743.74</v>
          </cell>
          <cell r="T259">
            <v>4455.71</v>
          </cell>
        </row>
        <row r="260">
          <cell r="A260" t="str">
            <v>22100</v>
          </cell>
          <cell r="B260" t="str">
            <v>Productos alimenticios para personas</v>
          </cell>
          <cell r="C260" t="str">
            <v>02</v>
          </cell>
          <cell r="E260">
            <v>4743.74</v>
          </cell>
          <cell r="T260">
            <v>4455.71</v>
          </cell>
        </row>
        <row r="261">
          <cell r="A261" t="str">
            <v>22101</v>
          </cell>
          <cell r="B261" t="str">
            <v>Productos alimenticios para personas</v>
          </cell>
          <cell r="C261" t="str">
            <v>02</v>
          </cell>
          <cell r="E261">
            <v>4743.74</v>
          </cell>
          <cell r="T261">
            <v>4455.71</v>
          </cell>
        </row>
        <row r="262">
          <cell r="A262" t="str">
            <v>24000</v>
          </cell>
          <cell r="B262" t="str">
            <v>MATERIALES Y ARTÍCULOS DE CONSTRUCCIÓN Y DE REPARACIÓN</v>
          </cell>
          <cell r="C262" t="str">
            <v>02</v>
          </cell>
          <cell r="E262">
            <v>161.94</v>
          </cell>
          <cell r="T262">
            <v>0</v>
          </cell>
        </row>
        <row r="263">
          <cell r="A263" t="str">
            <v>24900</v>
          </cell>
          <cell r="B263" t="str">
            <v>Otros materiales y artículos de construcción y reparación</v>
          </cell>
          <cell r="C263" t="str">
            <v>02</v>
          </cell>
          <cell r="E263">
            <v>161.94</v>
          </cell>
          <cell r="T263">
            <v>0</v>
          </cell>
        </row>
        <row r="264">
          <cell r="A264" t="str">
            <v>24901</v>
          </cell>
          <cell r="B264" t="str">
            <v>Otros materiales y artículos de construcción y reparación</v>
          </cell>
          <cell r="C264" t="str">
            <v>02</v>
          </cell>
          <cell r="E264">
            <v>161.94</v>
          </cell>
          <cell r="T264">
            <v>0</v>
          </cell>
        </row>
        <row r="265">
          <cell r="A265" t="str">
            <v>26000</v>
          </cell>
          <cell r="B265" t="str">
            <v>COMBUSTIBLES, LUBRICANTES Y ADITIVOS</v>
          </cell>
          <cell r="C265" t="str">
            <v>02</v>
          </cell>
          <cell r="E265">
            <v>45900.86</v>
          </cell>
          <cell r="T265">
            <v>34690.61</v>
          </cell>
        </row>
        <row r="266">
          <cell r="A266" t="str">
            <v>26100</v>
          </cell>
          <cell r="B266" t="str">
            <v>Combustibles, lubricantes y aditivos</v>
          </cell>
          <cell r="C266" t="str">
            <v>02</v>
          </cell>
          <cell r="E266">
            <v>45900.86</v>
          </cell>
          <cell r="T266">
            <v>34690.61</v>
          </cell>
        </row>
        <row r="267">
          <cell r="A267" t="str">
            <v>26101</v>
          </cell>
          <cell r="B267" t="str">
            <v>Combustible de Equipo de Transporte</v>
          </cell>
          <cell r="C267" t="str">
            <v>02</v>
          </cell>
          <cell r="E267">
            <v>43520.03</v>
          </cell>
          <cell r="T267">
            <v>34690.61</v>
          </cell>
        </row>
        <row r="268">
          <cell r="A268" t="str">
            <v>26102</v>
          </cell>
          <cell r="B268" t="str">
            <v>Lubricantes y Aditivos Equipo de Transporte</v>
          </cell>
          <cell r="C268" t="str">
            <v>02</v>
          </cell>
          <cell r="E268">
            <v>1101.01</v>
          </cell>
          <cell r="T268">
            <v>0</v>
          </cell>
        </row>
        <row r="269">
          <cell r="A269" t="str">
            <v>26111</v>
          </cell>
          <cell r="B269" t="str">
            <v>Combustible, Maquinaria y Equipo</v>
          </cell>
          <cell r="C269" t="str">
            <v>02</v>
          </cell>
          <cell r="E269">
            <v>1279.82</v>
          </cell>
          <cell r="T269">
            <v>0</v>
          </cell>
        </row>
        <row r="270">
          <cell r="A270" t="str">
            <v>27000</v>
          </cell>
          <cell r="B270" t="str">
            <v>VESTUARIO, BLANCOS, PRENDAS DE PROTECCIÓN Y ARTÍCULOS DEPORTIVOS</v>
          </cell>
          <cell r="C270" t="str">
            <v>02</v>
          </cell>
          <cell r="E270">
            <v>153229.68</v>
          </cell>
          <cell r="T270">
            <v>1109.31</v>
          </cell>
        </row>
        <row r="271">
          <cell r="A271" t="str">
            <v>27100</v>
          </cell>
          <cell r="B271" t="str">
            <v>Vestuario y uniformes</v>
          </cell>
          <cell r="C271" t="str">
            <v>02</v>
          </cell>
          <cell r="E271">
            <v>149839.35</v>
          </cell>
          <cell r="T271">
            <v>0</v>
          </cell>
        </row>
        <row r="272">
          <cell r="A272" t="str">
            <v>27101</v>
          </cell>
          <cell r="B272" t="str">
            <v>Vestuario y uniformes</v>
          </cell>
          <cell r="C272" t="str">
            <v>02</v>
          </cell>
          <cell r="E272">
            <v>149839.35</v>
          </cell>
          <cell r="T272">
            <v>0</v>
          </cell>
        </row>
        <row r="273">
          <cell r="A273" t="str">
            <v>27200</v>
          </cell>
          <cell r="B273" t="str">
            <v>Prendas de seguridad y protección personal</v>
          </cell>
          <cell r="C273" t="str">
            <v>02</v>
          </cell>
          <cell r="E273">
            <v>3390.33</v>
          </cell>
          <cell r="T273">
            <v>1109.31</v>
          </cell>
        </row>
        <row r="274">
          <cell r="A274" t="str">
            <v>27201</v>
          </cell>
          <cell r="B274" t="str">
            <v>Prendas de seguridad y protección personal</v>
          </cell>
          <cell r="C274" t="str">
            <v>02</v>
          </cell>
          <cell r="E274">
            <v>3390.33</v>
          </cell>
          <cell r="T274">
            <v>1109.31</v>
          </cell>
        </row>
        <row r="275">
          <cell r="A275" t="str">
            <v>29000</v>
          </cell>
          <cell r="B275" t="str">
            <v>HERRAMIENTAS, REFACCIONES Y ACCESORIOS MENORES</v>
          </cell>
          <cell r="C275" t="str">
            <v>02</v>
          </cell>
          <cell r="E275">
            <v>63951.97</v>
          </cell>
          <cell r="T275">
            <v>38694.25</v>
          </cell>
        </row>
        <row r="276">
          <cell r="A276" t="str">
            <v>29300</v>
          </cell>
          <cell r="B276" t="str">
            <v>Refacciones y accesorios menores de mobiliario y equipo de administración, educacional y recreativo</v>
          </cell>
          <cell r="C276" t="str">
            <v>02</v>
          </cell>
          <cell r="E276">
            <v>7435.47</v>
          </cell>
          <cell r="T276">
            <v>1673</v>
          </cell>
        </row>
        <row r="277">
          <cell r="A277" t="str">
            <v>29301</v>
          </cell>
          <cell r="B277" t="str">
            <v>Refacciones y accesorios menores de mobiliario y equipo de administración, educacional y recreativo</v>
          </cell>
          <cell r="C277" t="str">
            <v>02</v>
          </cell>
          <cell r="E277">
            <v>7435.47</v>
          </cell>
          <cell r="T277">
            <v>1673</v>
          </cell>
        </row>
        <row r="278">
          <cell r="A278" t="str">
            <v>29400</v>
          </cell>
          <cell r="B278" t="str">
            <v>Refacciones y accesorios menores de equipo de cómputo y tecnologías de la información</v>
          </cell>
          <cell r="C278" t="str">
            <v>02</v>
          </cell>
          <cell r="E278">
            <v>41707.160000000003</v>
          </cell>
          <cell r="T278">
            <v>28323.31</v>
          </cell>
        </row>
        <row r="279">
          <cell r="A279" t="str">
            <v>29401</v>
          </cell>
          <cell r="B279" t="str">
            <v>Refacciones y accesorios menores de equipo de cómputo y tecnologías de la información</v>
          </cell>
          <cell r="C279" t="str">
            <v>02</v>
          </cell>
          <cell r="E279">
            <v>41707.160000000003</v>
          </cell>
          <cell r="T279">
            <v>28323.31</v>
          </cell>
        </row>
        <row r="280">
          <cell r="A280" t="str">
            <v>29600</v>
          </cell>
          <cell r="B280" t="str">
            <v>Refacciones y accesorios menores de equipo de transporte</v>
          </cell>
          <cell r="C280" t="str">
            <v>02</v>
          </cell>
          <cell r="E280">
            <v>12038.13</v>
          </cell>
          <cell r="T280">
            <v>8612.94</v>
          </cell>
        </row>
        <row r="281">
          <cell r="A281" t="str">
            <v>29601</v>
          </cell>
          <cell r="B281" t="str">
            <v>Refacciones y accesorios menores de equipo de transporte</v>
          </cell>
          <cell r="C281" t="str">
            <v>02</v>
          </cell>
          <cell r="E281">
            <v>12038.13</v>
          </cell>
          <cell r="T281">
            <v>8612.94</v>
          </cell>
        </row>
        <row r="282">
          <cell r="A282" t="str">
            <v>29800</v>
          </cell>
          <cell r="B282" t="str">
            <v>Refacciones y accesorios menores de maquinaria y otros equipos</v>
          </cell>
          <cell r="C282" t="str">
            <v>02</v>
          </cell>
          <cell r="E282">
            <v>2771.21</v>
          </cell>
          <cell r="T282">
            <v>85</v>
          </cell>
        </row>
        <row r="283">
          <cell r="A283" t="str">
            <v>29801</v>
          </cell>
          <cell r="B283" t="str">
            <v>Refacciones y accesorios menores de maquinaria y otros equipos</v>
          </cell>
          <cell r="C283" t="str">
            <v>02</v>
          </cell>
          <cell r="E283">
            <v>2771.21</v>
          </cell>
          <cell r="T283">
            <v>85</v>
          </cell>
        </row>
        <row r="284">
          <cell r="A284" t="str">
            <v>30000</v>
          </cell>
          <cell r="B284" t="str">
            <v>SERVICIOS GENERALES</v>
          </cell>
          <cell r="C284" t="str">
            <v>02</v>
          </cell>
          <cell r="E284">
            <v>514469.22</v>
          </cell>
          <cell r="T284">
            <v>472900.49</v>
          </cell>
        </row>
        <row r="285">
          <cell r="C285" t="str">
            <v>02</v>
          </cell>
        </row>
        <row r="286">
          <cell r="A286" t="str">
            <v>31000</v>
          </cell>
          <cell r="B286" t="str">
            <v>SERVICIOS BÁSICOS</v>
          </cell>
          <cell r="C286" t="str">
            <v>02</v>
          </cell>
          <cell r="E286">
            <v>6449.77</v>
          </cell>
          <cell r="T286">
            <v>2371.6799999999998</v>
          </cell>
        </row>
        <row r="287">
          <cell r="A287" t="str">
            <v>31100</v>
          </cell>
          <cell r="B287" t="str">
            <v>Energía eléctrica</v>
          </cell>
          <cell r="C287" t="str">
            <v>02</v>
          </cell>
          <cell r="E287">
            <v>1135.6300000000001</v>
          </cell>
          <cell r="T287">
            <v>0</v>
          </cell>
        </row>
        <row r="288">
          <cell r="A288" t="str">
            <v>31101</v>
          </cell>
          <cell r="B288" t="str">
            <v>Energía eléctrica</v>
          </cell>
          <cell r="C288" t="str">
            <v>02</v>
          </cell>
          <cell r="E288">
            <v>1135.6300000000001</v>
          </cell>
          <cell r="T288">
            <v>0</v>
          </cell>
        </row>
        <row r="289">
          <cell r="A289" t="str">
            <v>31200</v>
          </cell>
          <cell r="B289" t="str">
            <v>Gas</v>
          </cell>
          <cell r="C289" t="str">
            <v>02</v>
          </cell>
          <cell r="E289">
            <v>175.32</v>
          </cell>
          <cell r="T289">
            <v>0</v>
          </cell>
        </row>
        <row r="290">
          <cell r="A290" t="str">
            <v>31201</v>
          </cell>
          <cell r="B290" t="str">
            <v>Gas</v>
          </cell>
          <cell r="C290" t="str">
            <v>02</v>
          </cell>
          <cell r="E290">
            <v>175.32</v>
          </cell>
          <cell r="T290">
            <v>0</v>
          </cell>
        </row>
        <row r="291">
          <cell r="A291" t="str">
            <v>31500</v>
          </cell>
          <cell r="B291" t="str">
            <v>Telefonía celular</v>
          </cell>
          <cell r="C291" t="str">
            <v>02</v>
          </cell>
          <cell r="E291">
            <v>5138.82</v>
          </cell>
          <cell r="T291">
            <v>2371.6799999999998</v>
          </cell>
        </row>
        <row r="292">
          <cell r="A292" t="str">
            <v>31501</v>
          </cell>
          <cell r="B292" t="str">
            <v>Telefonía celular</v>
          </cell>
          <cell r="C292" t="str">
            <v>02</v>
          </cell>
          <cell r="E292">
            <v>5138.82</v>
          </cell>
          <cell r="T292">
            <v>2371.6799999999998</v>
          </cell>
        </row>
        <row r="293">
          <cell r="A293" t="str">
            <v>32000</v>
          </cell>
          <cell r="B293" t="str">
            <v>SERVICIOS DE ARRENDAMIENTO</v>
          </cell>
          <cell r="C293" t="str">
            <v>02</v>
          </cell>
          <cell r="E293">
            <v>5591.3</v>
          </cell>
          <cell r="T293">
            <v>5591.3</v>
          </cell>
        </row>
        <row r="294">
          <cell r="A294" t="str">
            <v>32700</v>
          </cell>
          <cell r="B294" t="str">
            <v>Arrendamiento de activos intangibles</v>
          </cell>
          <cell r="C294" t="str">
            <v>02</v>
          </cell>
          <cell r="E294">
            <v>5591.3</v>
          </cell>
          <cell r="T294">
            <v>5591.3</v>
          </cell>
        </row>
        <row r="295">
          <cell r="A295" t="str">
            <v>32701</v>
          </cell>
          <cell r="B295" t="str">
            <v>Arrendamiento de activos intangibles</v>
          </cell>
          <cell r="C295" t="str">
            <v>02</v>
          </cell>
          <cell r="E295">
            <v>5591.3</v>
          </cell>
          <cell r="T295">
            <v>5591.3</v>
          </cell>
        </row>
        <row r="296">
          <cell r="A296" t="str">
            <v>33000</v>
          </cell>
          <cell r="B296" t="str">
            <v>SERVICIOS PROFESIONALES, CIENTÍFICOS, TÉCNICOS Y OTROS SERVICIOS</v>
          </cell>
          <cell r="C296" t="str">
            <v>02</v>
          </cell>
          <cell r="E296">
            <v>165739.95000000001</v>
          </cell>
          <cell r="T296">
            <v>165176.20000000001</v>
          </cell>
        </row>
        <row r="297">
          <cell r="A297" t="str">
            <v>33200</v>
          </cell>
          <cell r="B297" t="str">
            <v>Servicios de diseño, arquitectura, ingeniería y actividades relacionadas</v>
          </cell>
          <cell r="C297" t="str">
            <v>02</v>
          </cell>
          <cell r="E297">
            <v>162776.20000000001</v>
          </cell>
          <cell r="T297">
            <v>162776.20000000001</v>
          </cell>
        </row>
        <row r="298">
          <cell r="A298" t="str">
            <v>33201</v>
          </cell>
          <cell r="B298" t="str">
            <v>Servicios de diseño, arquitectura, ingeniería y actividades relacionadas</v>
          </cell>
          <cell r="C298" t="str">
            <v>02</v>
          </cell>
          <cell r="E298">
            <v>162776.20000000001</v>
          </cell>
          <cell r="T298">
            <v>162776.20000000001</v>
          </cell>
        </row>
        <row r="299">
          <cell r="A299" t="str">
            <v>33800</v>
          </cell>
          <cell r="B299" t="str">
            <v>Servicios de vigilancia</v>
          </cell>
          <cell r="C299" t="str">
            <v>02</v>
          </cell>
          <cell r="E299">
            <v>2817.65</v>
          </cell>
          <cell r="T299">
            <v>2400</v>
          </cell>
        </row>
        <row r="300">
          <cell r="A300" t="str">
            <v>33801</v>
          </cell>
          <cell r="B300" t="str">
            <v>Servicios de vigilancia</v>
          </cell>
          <cell r="C300" t="str">
            <v>02</v>
          </cell>
          <cell r="E300">
            <v>2817.65</v>
          </cell>
          <cell r="T300">
            <v>2400</v>
          </cell>
        </row>
        <row r="301">
          <cell r="A301" t="str">
            <v>33900</v>
          </cell>
          <cell r="B301" t="str">
            <v>Servicios profesionales, científicos y técnicos integrales</v>
          </cell>
          <cell r="C301" t="str">
            <v>02</v>
          </cell>
          <cell r="E301">
            <v>146.1</v>
          </cell>
          <cell r="T301">
            <v>0</v>
          </cell>
        </row>
        <row r="302">
          <cell r="A302" t="str">
            <v>33901</v>
          </cell>
          <cell r="B302" t="str">
            <v>Servicios profesionales, científicos y técnicos integrales</v>
          </cell>
          <cell r="C302" t="str">
            <v>02</v>
          </cell>
          <cell r="E302">
            <v>146.1</v>
          </cell>
          <cell r="T302">
            <v>0</v>
          </cell>
        </row>
        <row r="303">
          <cell r="A303" t="str">
            <v>34000</v>
          </cell>
          <cell r="B303" t="str">
            <v>SERVICIOS FINANCIEROS, BANCARIOS Y COMERCIALES</v>
          </cell>
          <cell r="C303" t="str">
            <v>02</v>
          </cell>
          <cell r="E303">
            <v>275645.34000000003</v>
          </cell>
          <cell r="T303">
            <v>255510.41</v>
          </cell>
        </row>
        <row r="304">
          <cell r="A304" t="str">
            <v>34300</v>
          </cell>
          <cell r="B304" t="str">
            <v>Servicios de recaudación, traslado y custodia de valores</v>
          </cell>
          <cell r="C304" t="str">
            <v>02</v>
          </cell>
          <cell r="E304">
            <v>20000</v>
          </cell>
          <cell r="T304">
            <v>0</v>
          </cell>
        </row>
        <row r="305">
          <cell r="A305" t="str">
            <v>34301</v>
          </cell>
          <cell r="B305" t="str">
            <v>Servicios de recaudación, traslado y custodia de valores</v>
          </cell>
          <cell r="C305" t="str">
            <v>02</v>
          </cell>
          <cell r="E305">
            <v>20000</v>
          </cell>
          <cell r="T305">
            <v>0</v>
          </cell>
        </row>
        <row r="306">
          <cell r="A306" t="str">
            <v>34500</v>
          </cell>
          <cell r="B306" t="str">
            <v>Seguro de bienes patrimoniales</v>
          </cell>
          <cell r="C306" t="str">
            <v>02</v>
          </cell>
          <cell r="E306">
            <v>241690.55</v>
          </cell>
          <cell r="T306">
            <v>241690.55</v>
          </cell>
        </row>
        <row r="307">
          <cell r="A307" t="str">
            <v>34501</v>
          </cell>
          <cell r="B307" t="str">
            <v>Seguro de bienes patrimoniales</v>
          </cell>
          <cell r="C307" t="str">
            <v>02</v>
          </cell>
          <cell r="E307">
            <v>241690.55</v>
          </cell>
          <cell r="T307">
            <v>241690.55</v>
          </cell>
        </row>
        <row r="308">
          <cell r="A308" t="str">
            <v>34700</v>
          </cell>
          <cell r="B308" t="str">
            <v>Fletes y maniobras</v>
          </cell>
          <cell r="C308" t="str">
            <v>02</v>
          </cell>
          <cell r="E308">
            <v>13954.79</v>
          </cell>
          <cell r="T308">
            <v>13819.86</v>
          </cell>
        </row>
        <row r="309">
          <cell r="A309" t="str">
            <v>34701</v>
          </cell>
          <cell r="B309" t="str">
            <v>Fletes y maniobras</v>
          </cell>
          <cell r="C309" t="str">
            <v>02</v>
          </cell>
          <cell r="E309">
            <v>13954.79</v>
          </cell>
          <cell r="T309">
            <v>13819.86</v>
          </cell>
        </row>
        <row r="310">
          <cell r="A310" t="str">
            <v>35000</v>
          </cell>
          <cell r="B310" t="str">
            <v>SERVICIOS DE INSTALACIÓN, REPARACIÓN, MANTENIMIENTO Y CONSERVACIÓN</v>
          </cell>
          <cell r="C310" t="str">
            <v>02</v>
          </cell>
          <cell r="E310">
            <v>25122.34</v>
          </cell>
          <cell r="T310">
            <v>14350.52</v>
          </cell>
        </row>
        <row r="311">
          <cell r="A311" t="str">
            <v>35200</v>
          </cell>
          <cell r="B311" t="str">
            <v>Instalación, reparación y mantenimiento de mobiliario y equipo de administración, educacional y recreativo</v>
          </cell>
          <cell r="C311" t="str">
            <v>02</v>
          </cell>
          <cell r="E311">
            <v>6269.28</v>
          </cell>
          <cell r="T311">
            <v>565.52</v>
          </cell>
        </row>
        <row r="312">
          <cell r="A312" t="str">
            <v>35201</v>
          </cell>
          <cell r="B312" t="str">
            <v>Instalación, reparación y mantenimiento de mobiliario y equipo de administración, educacional y recreativo</v>
          </cell>
          <cell r="C312" t="str">
            <v>02</v>
          </cell>
          <cell r="E312">
            <v>6269.28</v>
          </cell>
          <cell r="T312">
            <v>565.52</v>
          </cell>
        </row>
        <row r="313">
          <cell r="A313" t="str">
            <v>35300</v>
          </cell>
          <cell r="B313" t="str">
            <v>Instalación, reparación y mantenimiento de equipo de cómputo y tecnología de la información</v>
          </cell>
          <cell r="C313" t="str">
            <v>02</v>
          </cell>
          <cell r="E313">
            <v>9900</v>
          </cell>
          <cell r="T313">
            <v>9900</v>
          </cell>
        </row>
        <row r="314">
          <cell r="A314" t="str">
            <v>35301</v>
          </cell>
          <cell r="B314" t="str">
            <v>Instalación, reparación y mantenimiento de equipo de cómputo y tecnologías de la información</v>
          </cell>
          <cell r="C314" t="str">
            <v>02</v>
          </cell>
          <cell r="E314">
            <v>9900</v>
          </cell>
          <cell r="T314">
            <v>9900</v>
          </cell>
        </row>
        <row r="315">
          <cell r="A315" t="str">
            <v>35500</v>
          </cell>
          <cell r="B315" t="str">
            <v>Reparación y mantenimiento de equipo de transporte</v>
          </cell>
          <cell r="C315" t="str">
            <v>02</v>
          </cell>
          <cell r="E315">
            <v>5533.56</v>
          </cell>
          <cell r="T315">
            <v>1675</v>
          </cell>
        </row>
        <row r="316">
          <cell r="A316" t="str">
            <v>35501</v>
          </cell>
          <cell r="B316" t="str">
            <v>Reparación y mantenimiento de equipo de transporte</v>
          </cell>
          <cell r="C316" t="str">
            <v>02</v>
          </cell>
          <cell r="E316">
            <v>5533.56</v>
          </cell>
          <cell r="T316">
            <v>1675</v>
          </cell>
        </row>
        <row r="317">
          <cell r="A317" t="str">
            <v>35700</v>
          </cell>
          <cell r="B317" t="str">
            <v>Instalación, reparación y mantenimiento de maquinaria, otros equipos y herramienta</v>
          </cell>
          <cell r="C317" t="str">
            <v>02</v>
          </cell>
          <cell r="E317">
            <v>3184.7</v>
          </cell>
          <cell r="T317">
            <v>2210</v>
          </cell>
        </row>
        <row r="318">
          <cell r="A318" t="str">
            <v>35701</v>
          </cell>
          <cell r="B318" t="str">
            <v>Instalación, reparación y mantenimiento de maquinaria, otros equipos y herramienta</v>
          </cell>
          <cell r="C318" t="str">
            <v>02</v>
          </cell>
          <cell r="E318">
            <v>3184.7</v>
          </cell>
          <cell r="T318">
            <v>2210</v>
          </cell>
        </row>
        <row r="319">
          <cell r="A319" t="str">
            <v>35800</v>
          </cell>
          <cell r="B319" t="str">
            <v>Servicios de limpieza y manejo de desechos</v>
          </cell>
          <cell r="C319" t="str">
            <v>02</v>
          </cell>
          <cell r="E319">
            <v>234.8</v>
          </cell>
          <cell r="T319">
            <v>0</v>
          </cell>
        </row>
        <row r="320">
          <cell r="A320" t="str">
            <v>35801</v>
          </cell>
          <cell r="B320" t="str">
            <v>Servicios de limpieza y manejo de desechos</v>
          </cell>
          <cell r="C320" t="str">
            <v>02</v>
          </cell>
          <cell r="E320">
            <v>234.8</v>
          </cell>
          <cell r="T320">
            <v>0</v>
          </cell>
        </row>
        <row r="321">
          <cell r="A321" t="str">
            <v>37000</v>
          </cell>
          <cell r="B321" t="str">
            <v>SERVICIOS DE TRASLADOS Y VIÁTICOS</v>
          </cell>
          <cell r="C321" t="str">
            <v>02</v>
          </cell>
          <cell r="E321">
            <v>35795.230000000003</v>
          </cell>
          <cell r="T321">
            <v>29900.38</v>
          </cell>
        </row>
        <row r="322">
          <cell r="A322" t="str">
            <v>37500</v>
          </cell>
          <cell r="B322" t="str">
            <v>Viáticos en el país</v>
          </cell>
          <cell r="C322" t="str">
            <v>02</v>
          </cell>
          <cell r="E322">
            <v>35795.230000000003</v>
          </cell>
          <cell r="T322">
            <v>29900.38</v>
          </cell>
        </row>
        <row r="323">
          <cell r="A323" t="str">
            <v>37501</v>
          </cell>
          <cell r="B323" t="str">
            <v>Viáticos en el país</v>
          </cell>
          <cell r="C323" t="str">
            <v>02</v>
          </cell>
          <cell r="E323">
            <v>4679.07</v>
          </cell>
          <cell r="T323">
            <v>4442.59</v>
          </cell>
        </row>
        <row r="324">
          <cell r="A324" t="str">
            <v>37502</v>
          </cell>
          <cell r="B324" t="str">
            <v>Viaticos Consulta Medica</v>
          </cell>
          <cell r="C324" t="str">
            <v>02</v>
          </cell>
          <cell r="E324">
            <v>31116.16</v>
          </cell>
          <cell r="T324">
            <v>25457.79</v>
          </cell>
        </row>
        <row r="325">
          <cell r="A325" t="str">
            <v>39000</v>
          </cell>
          <cell r="B325" t="str">
            <v>OTROS SERVICIOS GENERALES</v>
          </cell>
          <cell r="C325" t="str">
            <v>02</v>
          </cell>
          <cell r="E325">
            <v>125.29</v>
          </cell>
          <cell r="T325">
            <v>0</v>
          </cell>
        </row>
        <row r="326">
          <cell r="C326" t="str">
            <v>02</v>
          </cell>
        </row>
        <row r="327">
          <cell r="A327" t="str">
            <v>39200</v>
          </cell>
          <cell r="B327" t="str">
            <v>Impuestos y derechos</v>
          </cell>
          <cell r="C327" t="str">
            <v>02</v>
          </cell>
          <cell r="E327">
            <v>125.29</v>
          </cell>
          <cell r="T327">
            <v>0</v>
          </cell>
        </row>
        <row r="328">
          <cell r="A328" t="str">
            <v>39201</v>
          </cell>
          <cell r="B328" t="str">
            <v>Impuestos y derechos</v>
          </cell>
          <cell r="C328" t="str">
            <v>02</v>
          </cell>
          <cell r="E328">
            <v>125.29</v>
          </cell>
          <cell r="T328">
            <v>0</v>
          </cell>
        </row>
        <row r="329">
          <cell r="A329" t="str">
            <v>40000</v>
          </cell>
          <cell r="B329" t="str">
            <v>TRANSFERENCIAS, ASIGNACIONES, SUBSIDIOS Y OTRAS AYUDAS</v>
          </cell>
          <cell r="C329" t="str">
            <v>02</v>
          </cell>
          <cell r="E329">
            <v>822951.65</v>
          </cell>
          <cell r="T329">
            <v>491204.22</v>
          </cell>
        </row>
        <row r="330">
          <cell r="A330" t="str">
            <v>41000</v>
          </cell>
          <cell r="B330" t="str">
            <v>TRANSFERENCIAS INTERNAS Y ASIGNACIONES AL SECTOR PÚBLICO</v>
          </cell>
          <cell r="C330" t="str">
            <v>02</v>
          </cell>
          <cell r="E330">
            <v>822951.65</v>
          </cell>
          <cell r="T330">
            <v>491204.22</v>
          </cell>
        </row>
        <row r="331">
          <cell r="A331" t="str">
            <v>41500</v>
          </cell>
          <cell r="B331" t="str">
            <v>Transferencias internas otorgadas a entidades paraestatales no empresariales y no financieras</v>
          </cell>
          <cell r="C331" t="str">
            <v>02</v>
          </cell>
          <cell r="E331">
            <v>822951.65</v>
          </cell>
          <cell r="T331">
            <v>491204.22</v>
          </cell>
        </row>
        <row r="332">
          <cell r="A332" t="str">
            <v>41503</v>
          </cell>
          <cell r="B332" t="str">
            <v>Diferencial de servicio medico pensiones</v>
          </cell>
          <cell r="C332" t="str">
            <v>02</v>
          </cell>
          <cell r="E332">
            <v>822951.65</v>
          </cell>
          <cell r="T332">
            <v>491204.22</v>
          </cell>
        </row>
        <row r="333">
          <cell r="A333" t="str">
            <v>50000</v>
          </cell>
          <cell r="B333" t="str">
            <v>BIENES MUEBLES, INMUEBLES E INTANGIBLES</v>
          </cell>
          <cell r="C333" t="str">
            <v>02</v>
          </cell>
          <cell r="E333">
            <v>553867.41</v>
          </cell>
          <cell r="T333">
            <v>430867.5</v>
          </cell>
        </row>
        <row r="334">
          <cell r="A334" t="str">
            <v>51000</v>
          </cell>
          <cell r="B334" t="str">
            <v>MOBILIARIO Y EQUIPO DE ADMINISTRACIÓN</v>
          </cell>
          <cell r="C334" t="str">
            <v>02</v>
          </cell>
          <cell r="E334">
            <v>553867.41</v>
          </cell>
          <cell r="T334">
            <v>430867.5</v>
          </cell>
        </row>
        <row r="335">
          <cell r="A335" t="str">
            <v>51500</v>
          </cell>
          <cell r="B335" t="str">
            <v>Equipo de cómputo y de tecnologías de la información</v>
          </cell>
          <cell r="C335" t="str">
            <v>02</v>
          </cell>
          <cell r="E335">
            <v>553867.41</v>
          </cell>
          <cell r="T335">
            <v>430867.5</v>
          </cell>
        </row>
        <row r="336">
          <cell r="A336" t="str">
            <v>51501</v>
          </cell>
          <cell r="B336" t="str">
            <v>Equipo de cómputo y de tecnología de la información</v>
          </cell>
          <cell r="C336" t="str">
            <v>02</v>
          </cell>
          <cell r="E336">
            <v>553867.41</v>
          </cell>
          <cell r="T336">
            <v>430867.5</v>
          </cell>
        </row>
        <row r="337">
          <cell r="B337" t="str">
            <v>COMERCIALIZACION</v>
          </cell>
          <cell r="C337" t="str">
            <v>02</v>
          </cell>
          <cell r="E337">
            <v>8101514.3899999997</v>
          </cell>
          <cell r="T337">
            <v>5106578.97</v>
          </cell>
        </row>
        <row r="338">
          <cell r="C338" t="str">
            <v>03</v>
          </cell>
        </row>
        <row r="339">
          <cell r="A339" t="str">
            <v>10000</v>
          </cell>
          <cell r="B339" t="str">
            <v>SERVICIOS PERSONALES</v>
          </cell>
          <cell r="C339" t="str">
            <v>03</v>
          </cell>
          <cell r="E339">
            <v>10040004.130000001</v>
          </cell>
          <cell r="T339">
            <v>7331629.3799999999</v>
          </cell>
        </row>
        <row r="340">
          <cell r="A340" t="str">
            <v>11000</v>
          </cell>
          <cell r="B340" t="str">
            <v>REMUNERACIONES AL PERSONAL DE CARÁCTER PERMANENTE</v>
          </cell>
          <cell r="C340" t="str">
            <v>03</v>
          </cell>
          <cell r="E340">
            <v>4191384.87</v>
          </cell>
          <cell r="T340">
            <v>3393590.11</v>
          </cell>
        </row>
        <row r="341">
          <cell r="A341" t="str">
            <v>11300</v>
          </cell>
          <cell r="B341" t="str">
            <v>Sueldos base al personal permanente</v>
          </cell>
          <cell r="C341" t="str">
            <v>03</v>
          </cell>
          <cell r="E341">
            <v>4191384.87</v>
          </cell>
          <cell r="T341">
            <v>3393590.11</v>
          </cell>
        </row>
        <row r="342">
          <cell r="A342" t="str">
            <v>11301</v>
          </cell>
          <cell r="B342" t="str">
            <v>Sueldos base al personal permanente</v>
          </cell>
          <cell r="C342" t="str">
            <v>03</v>
          </cell>
          <cell r="E342">
            <v>4191384.87</v>
          </cell>
          <cell r="T342">
            <v>3393590.11</v>
          </cell>
        </row>
        <row r="343">
          <cell r="A343" t="str">
            <v>12000</v>
          </cell>
          <cell r="B343" t="str">
            <v>REMUNERACIONES AL PERSONAL DE CARÁCTER TRANSITORIO</v>
          </cell>
          <cell r="C343" t="str">
            <v>03</v>
          </cell>
          <cell r="E343">
            <v>864969.98</v>
          </cell>
          <cell r="T343">
            <v>678433.34</v>
          </cell>
        </row>
        <row r="344">
          <cell r="A344" t="str">
            <v>12200</v>
          </cell>
          <cell r="B344" t="str">
            <v>Sueldos base al personal eventual</v>
          </cell>
          <cell r="C344" t="str">
            <v>03</v>
          </cell>
          <cell r="E344">
            <v>864969.98</v>
          </cell>
          <cell r="T344">
            <v>678433.34</v>
          </cell>
        </row>
        <row r="345">
          <cell r="A345" t="str">
            <v>12201</v>
          </cell>
          <cell r="B345" t="str">
            <v>Sueldos base al personal eventual</v>
          </cell>
          <cell r="C345" t="str">
            <v>03</v>
          </cell>
          <cell r="E345">
            <v>864969.98</v>
          </cell>
          <cell r="T345">
            <v>678433.34</v>
          </cell>
        </row>
        <row r="346">
          <cell r="A346" t="str">
            <v>13000</v>
          </cell>
          <cell r="B346" t="str">
            <v>REMUNERACIONES ADICIONALES Y ESPECIALES</v>
          </cell>
          <cell r="C346" t="str">
            <v>03</v>
          </cell>
          <cell r="E346">
            <v>1150247.2</v>
          </cell>
          <cell r="T346">
            <v>450845.69</v>
          </cell>
        </row>
        <row r="347">
          <cell r="A347" t="str">
            <v>13200</v>
          </cell>
          <cell r="B347" t="str">
            <v>Primas de vacaciones, dominical y gratificación de fin de año</v>
          </cell>
          <cell r="C347" t="str">
            <v>03</v>
          </cell>
          <cell r="E347">
            <v>977391.61</v>
          </cell>
          <cell r="T347">
            <v>329569.45</v>
          </cell>
        </row>
        <row r="348">
          <cell r="A348" t="str">
            <v>13201</v>
          </cell>
          <cell r="B348" t="str">
            <v>Gratificación anual</v>
          </cell>
          <cell r="C348" t="str">
            <v>03</v>
          </cell>
          <cell r="E348">
            <v>624585.62</v>
          </cell>
          <cell r="T348">
            <v>98311.2</v>
          </cell>
        </row>
        <row r="349">
          <cell r="A349" t="str">
            <v>13202</v>
          </cell>
          <cell r="B349" t="str">
            <v>Prima Vacacional</v>
          </cell>
          <cell r="C349" t="str">
            <v>03</v>
          </cell>
          <cell r="E349">
            <v>352805.99</v>
          </cell>
          <cell r="T349">
            <v>231258.25</v>
          </cell>
        </row>
        <row r="350">
          <cell r="A350" t="str">
            <v>13300</v>
          </cell>
          <cell r="B350" t="str">
            <v>Horas extraordinarias</v>
          </cell>
          <cell r="C350" t="str">
            <v>03</v>
          </cell>
          <cell r="E350">
            <v>52164.21</v>
          </cell>
          <cell r="T350">
            <v>29491.88</v>
          </cell>
        </row>
        <row r="351">
          <cell r="A351" t="str">
            <v>13301</v>
          </cell>
          <cell r="B351" t="str">
            <v>Horas extraordinarias</v>
          </cell>
          <cell r="C351" t="str">
            <v>03</v>
          </cell>
          <cell r="E351">
            <v>20238.919999999998</v>
          </cell>
          <cell r="T351">
            <v>9120.1200000000008</v>
          </cell>
        </row>
        <row r="352">
          <cell r="A352" t="str">
            <v>13302</v>
          </cell>
          <cell r="B352" t="str">
            <v>Vacaciones Pagadas</v>
          </cell>
          <cell r="C352" t="str">
            <v>03</v>
          </cell>
          <cell r="E352">
            <v>20782.8</v>
          </cell>
          <cell r="T352">
            <v>12282.8</v>
          </cell>
        </row>
        <row r="353">
          <cell r="A353" t="str">
            <v>13303</v>
          </cell>
          <cell r="B353" t="str">
            <v>Día Festivo</v>
          </cell>
          <cell r="C353" t="str">
            <v>03</v>
          </cell>
          <cell r="E353">
            <v>11142.49</v>
          </cell>
          <cell r="T353">
            <v>8088.96</v>
          </cell>
        </row>
        <row r="354">
          <cell r="A354" t="str">
            <v>13400</v>
          </cell>
          <cell r="B354" t="str">
            <v>Compensaciones</v>
          </cell>
          <cell r="C354" t="str">
            <v>03</v>
          </cell>
          <cell r="E354">
            <v>120691.38</v>
          </cell>
          <cell r="T354">
            <v>91784.36</v>
          </cell>
        </row>
        <row r="355">
          <cell r="A355" t="str">
            <v>13401</v>
          </cell>
          <cell r="B355" t="str">
            <v>Compensaciones</v>
          </cell>
          <cell r="C355" t="str">
            <v>03</v>
          </cell>
          <cell r="E355">
            <v>82663.92</v>
          </cell>
          <cell r="T355">
            <v>61765.94</v>
          </cell>
        </row>
        <row r="356">
          <cell r="A356" t="str">
            <v>13403</v>
          </cell>
          <cell r="B356" t="str">
            <v>Bono Complementario</v>
          </cell>
          <cell r="C356" t="str">
            <v>03</v>
          </cell>
          <cell r="E356">
            <v>38027.46</v>
          </cell>
          <cell r="T356">
            <v>30018.42</v>
          </cell>
        </row>
        <row r="357">
          <cell r="A357" t="str">
            <v>14000</v>
          </cell>
          <cell r="B357" t="str">
            <v>SEGURIDAD SOCIAL</v>
          </cell>
          <cell r="C357" t="str">
            <v>03</v>
          </cell>
          <cell r="E357">
            <v>1921849.82</v>
          </cell>
          <cell r="T357">
            <v>1155493.02</v>
          </cell>
        </row>
        <row r="358">
          <cell r="A358" t="str">
            <v>14100</v>
          </cell>
          <cell r="B358" t="str">
            <v>Aportaciones de seguridad social</v>
          </cell>
          <cell r="C358" t="str">
            <v>03</v>
          </cell>
          <cell r="E358">
            <v>285630.65000000002</v>
          </cell>
          <cell r="T358">
            <v>191524.84</v>
          </cell>
        </row>
        <row r="359">
          <cell r="A359" t="str">
            <v>14101</v>
          </cell>
          <cell r="B359" t="str">
            <v>Aportaciones a Pensiones</v>
          </cell>
          <cell r="C359" t="str">
            <v>03</v>
          </cell>
          <cell r="E359">
            <v>285370.64</v>
          </cell>
          <cell r="T359">
            <v>191524.84</v>
          </cell>
        </row>
        <row r="360">
          <cell r="A360" t="str">
            <v>14103</v>
          </cell>
          <cell r="B360" t="str">
            <v>Aportaciones al ICHISAL</v>
          </cell>
          <cell r="C360" t="str">
            <v>03</v>
          </cell>
          <cell r="E360">
            <v>260.01</v>
          </cell>
          <cell r="T360">
            <v>0</v>
          </cell>
        </row>
        <row r="361">
          <cell r="A361" t="str">
            <v>14300</v>
          </cell>
          <cell r="B361" t="str">
            <v>Aportaciones al sistema para el retiro</v>
          </cell>
          <cell r="C361" t="str">
            <v>03</v>
          </cell>
          <cell r="E361">
            <v>1443136.55</v>
          </cell>
          <cell r="T361">
            <v>963968.18</v>
          </cell>
        </row>
        <row r="362">
          <cell r="A362" t="str">
            <v>14301</v>
          </cell>
          <cell r="B362" t="str">
            <v>Aportaciones para el fondo propio</v>
          </cell>
          <cell r="C362" t="str">
            <v>03</v>
          </cell>
          <cell r="E362">
            <v>1443136.55</v>
          </cell>
          <cell r="T362">
            <v>963968.18</v>
          </cell>
        </row>
        <row r="363">
          <cell r="A363" t="str">
            <v>14400</v>
          </cell>
          <cell r="B363" t="str">
            <v>Aportaciones para seguros</v>
          </cell>
          <cell r="C363" t="str">
            <v>03</v>
          </cell>
          <cell r="E363">
            <v>193082.62</v>
          </cell>
          <cell r="T363">
            <v>0</v>
          </cell>
        </row>
        <row r="364">
          <cell r="A364" t="str">
            <v>14401</v>
          </cell>
          <cell r="B364" t="str">
            <v>Aportaciones para seguros</v>
          </cell>
          <cell r="C364" t="str">
            <v>03</v>
          </cell>
          <cell r="E364">
            <v>192716.61</v>
          </cell>
          <cell r="T364">
            <v>0</v>
          </cell>
        </row>
        <row r="365">
          <cell r="A365" t="str">
            <v>14405</v>
          </cell>
          <cell r="B365" t="str">
            <v>Fianzas de Fidelidad</v>
          </cell>
          <cell r="C365" t="str">
            <v>03</v>
          </cell>
          <cell r="E365">
            <v>366.01</v>
          </cell>
          <cell r="T365">
            <v>0</v>
          </cell>
        </row>
        <row r="366">
          <cell r="C366" t="str">
            <v>03</v>
          </cell>
        </row>
        <row r="367">
          <cell r="A367" t="str">
            <v>15000</v>
          </cell>
          <cell r="B367" t="str">
            <v>OTRAS PRESTACIONES SOCIALES Y ECONÓMICAS</v>
          </cell>
          <cell r="C367" t="str">
            <v>03</v>
          </cell>
          <cell r="E367">
            <v>1911552.26</v>
          </cell>
          <cell r="T367">
            <v>1653267.22</v>
          </cell>
        </row>
        <row r="368">
          <cell r="A368" t="str">
            <v>15200</v>
          </cell>
          <cell r="B368" t="str">
            <v>Indemnizaciones</v>
          </cell>
          <cell r="C368" t="str">
            <v>03</v>
          </cell>
          <cell r="E368">
            <v>756539.47</v>
          </cell>
          <cell r="T368">
            <v>756539.47</v>
          </cell>
        </row>
        <row r="369">
          <cell r="A369" t="str">
            <v>15201</v>
          </cell>
          <cell r="B369" t="str">
            <v>Indemnizaciones</v>
          </cell>
          <cell r="C369" t="str">
            <v>03</v>
          </cell>
          <cell r="E369">
            <v>756539.47</v>
          </cell>
          <cell r="T369">
            <v>756539.47</v>
          </cell>
        </row>
        <row r="370">
          <cell r="A370" t="str">
            <v>15400</v>
          </cell>
          <cell r="B370" t="str">
            <v>Prestaciones contractuales</v>
          </cell>
          <cell r="C370" t="str">
            <v>03</v>
          </cell>
          <cell r="E370">
            <v>1147697.94</v>
          </cell>
          <cell r="T370">
            <v>896727.75</v>
          </cell>
        </row>
        <row r="371">
          <cell r="A371" t="str">
            <v>15401</v>
          </cell>
          <cell r="B371" t="str">
            <v>Ayuda para lentes</v>
          </cell>
          <cell r="C371" t="str">
            <v>03</v>
          </cell>
          <cell r="E371">
            <v>11619.58</v>
          </cell>
          <cell r="T371">
            <v>9200</v>
          </cell>
        </row>
        <row r="372">
          <cell r="A372" t="str">
            <v>15404</v>
          </cell>
          <cell r="B372" t="str">
            <v>Despensa</v>
          </cell>
          <cell r="C372" t="str">
            <v>03</v>
          </cell>
          <cell r="E372">
            <v>865215.36</v>
          </cell>
          <cell r="T372">
            <v>658643.19999999995</v>
          </cell>
        </row>
        <row r="373">
          <cell r="A373" t="str">
            <v>15407</v>
          </cell>
          <cell r="B373" t="str">
            <v>Aguabono</v>
          </cell>
          <cell r="C373" t="str">
            <v>03</v>
          </cell>
          <cell r="E373">
            <v>160407.24</v>
          </cell>
          <cell r="T373">
            <v>133300.82</v>
          </cell>
        </row>
        <row r="374">
          <cell r="A374" t="str">
            <v>15408</v>
          </cell>
          <cell r="B374" t="str">
            <v>2% Sobre Sueldo</v>
          </cell>
          <cell r="C374" t="str">
            <v>03</v>
          </cell>
          <cell r="E374">
            <v>105310.38</v>
          </cell>
          <cell r="T374">
            <v>90771.73</v>
          </cell>
        </row>
        <row r="375">
          <cell r="A375" t="str">
            <v>15409</v>
          </cell>
          <cell r="B375" t="str">
            <v>Otras Prestaciones Contractuales</v>
          </cell>
          <cell r="C375" t="str">
            <v>03</v>
          </cell>
          <cell r="E375">
            <v>5145.38</v>
          </cell>
          <cell r="T375">
            <v>4812</v>
          </cell>
        </row>
        <row r="376">
          <cell r="A376" t="str">
            <v>15900</v>
          </cell>
          <cell r="B376" t="str">
            <v>Otras prestaciones sociales y económicas</v>
          </cell>
          <cell r="C376" t="str">
            <v>03</v>
          </cell>
          <cell r="E376">
            <v>7314.85</v>
          </cell>
          <cell r="T376">
            <v>0</v>
          </cell>
        </row>
        <row r="377">
          <cell r="A377" t="str">
            <v>15903</v>
          </cell>
          <cell r="B377" t="str">
            <v>Becas para los hijos de los empleados</v>
          </cell>
          <cell r="C377" t="str">
            <v>03</v>
          </cell>
          <cell r="E377">
            <v>7314.85</v>
          </cell>
          <cell r="T377">
            <v>0</v>
          </cell>
        </row>
        <row r="378">
          <cell r="A378" t="str">
            <v>20000</v>
          </cell>
          <cell r="B378" t="str">
            <v>MATERIALES Y SUMINISTROS</v>
          </cell>
          <cell r="C378" t="str">
            <v>03</v>
          </cell>
          <cell r="E378">
            <v>3476615.77</v>
          </cell>
          <cell r="T378">
            <v>2400830.5699999998</v>
          </cell>
        </row>
        <row r="379">
          <cell r="A379" t="str">
            <v>21000</v>
          </cell>
          <cell r="B379" t="str">
            <v>MATERIALES DE ADMINISTRACIÓN, EMISIÓN DE DOCUMENTOS Y ARTÍCULOS OFICIALES</v>
          </cell>
          <cell r="C379" t="str">
            <v>03</v>
          </cell>
          <cell r="E379">
            <v>29711.99</v>
          </cell>
          <cell r="T379">
            <v>15183.62</v>
          </cell>
        </row>
        <row r="380">
          <cell r="A380" t="str">
            <v>21100</v>
          </cell>
          <cell r="B380" t="str">
            <v>Materiales, útiles y equipos menores de oficina</v>
          </cell>
          <cell r="C380" t="str">
            <v>03</v>
          </cell>
          <cell r="E380">
            <v>290.06</v>
          </cell>
          <cell r="T380">
            <v>0</v>
          </cell>
        </row>
        <row r="381">
          <cell r="A381" t="str">
            <v>21101</v>
          </cell>
          <cell r="B381" t="str">
            <v>Materiales, útiles y equipos menores de oficina</v>
          </cell>
          <cell r="C381" t="str">
            <v>03</v>
          </cell>
          <cell r="E381">
            <v>290.06</v>
          </cell>
          <cell r="T381">
            <v>0</v>
          </cell>
        </row>
        <row r="382">
          <cell r="A382" t="str">
            <v>21200</v>
          </cell>
          <cell r="B382" t="str">
            <v>Materiales y útiles de impresión y reproducción</v>
          </cell>
          <cell r="C382" t="str">
            <v>03</v>
          </cell>
          <cell r="E382">
            <v>12348.41</v>
          </cell>
          <cell r="T382">
            <v>9103.43</v>
          </cell>
        </row>
        <row r="383">
          <cell r="A383" t="str">
            <v>21201</v>
          </cell>
          <cell r="B383" t="str">
            <v>Materiales y útiles de impresión y reproducción</v>
          </cell>
          <cell r="C383" t="str">
            <v>03</v>
          </cell>
          <cell r="E383">
            <v>12348.41</v>
          </cell>
          <cell r="T383">
            <v>9103.43</v>
          </cell>
        </row>
        <row r="384">
          <cell r="A384" t="str">
            <v>21400</v>
          </cell>
          <cell r="B384" t="str">
            <v>Materiales, útiles y equipos menores de tecnologías de la información y comunicaciones</v>
          </cell>
          <cell r="C384" t="str">
            <v>03</v>
          </cell>
          <cell r="E384">
            <v>54.49</v>
          </cell>
          <cell r="T384">
            <v>0</v>
          </cell>
        </row>
        <row r="385">
          <cell r="A385" t="str">
            <v>21401</v>
          </cell>
          <cell r="B385" t="str">
            <v>Materiales, útiles y equipos menores de tecnologías de la información y comunicaciones</v>
          </cell>
          <cell r="C385" t="str">
            <v>03</v>
          </cell>
          <cell r="E385">
            <v>54.49</v>
          </cell>
          <cell r="T385">
            <v>0</v>
          </cell>
        </row>
        <row r="386">
          <cell r="A386" t="str">
            <v>21600</v>
          </cell>
          <cell r="B386" t="str">
            <v>Material de limpieza</v>
          </cell>
          <cell r="C386" t="str">
            <v>03</v>
          </cell>
          <cell r="E386">
            <v>4026.52</v>
          </cell>
          <cell r="T386">
            <v>3080.19</v>
          </cell>
        </row>
        <row r="387">
          <cell r="A387" t="str">
            <v>21601</v>
          </cell>
          <cell r="B387" t="str">
            <v>Material de limpieza</v>
          </cell>
          <cell r="C387" t="str">
            <v>03</v>
          </cell>
          <cell r="E387">
            <v>4026.52</v>
          </cell>
          <cell r="T387">
            <v>3080.19</v>
          </cell>
        </row>
        <row r="388">
          <cell r="A388" t="str">
            <v>21800</v>
          </cell>
          <cell r="B388" t="str">
            <v>Materiales para el registro e identificación de bienes y personas</v>
          </cell>
          <cell r="C388" t="str">
            <v>03</v>
          </cell>
          <cell r="E388">
            <v>12992.51</v>
          </cell>
          <cell r="T388">
            <v>3000</v>
          </cell>
        </row>
        <row r="389">
          <cell r="A389" t="str">
            <v>21802</v>
          </cell>
          <cell r="B389" t="str">
            <v>Impresiones Oficiales, Formatos y Formas Valoradas</v>
          </cell>
          <cell r="C389" t="str">
            <v>03</v>
          </cell>
          <cell r="E389">
            <v>12992.51</v>
          </cell>
          <cell r="T389">
            <v>3000</v>
          </cell>
        </row>
        <row r="390">
          <cell r="A390" t="str">
            <v>22000</v>
          </cell>
          <cell r="B390" t="str">
            <v>ALIMENTOS Y UTENSILIOS</v>
          </cell>
          <cell r="C390" t="str">
            <v>03</v>
          </cell>
          <cell r="E390">
            <v>1752.75</v>
          </cell>
          <cell r="T390">
            <v>1475.33</v>
          </cell>
        </row>
        <row r="391">
          <cell r="A391" t="str">
            <v>22100</v>
          </cell>
          <cell r="B391" t="str">
            <v>Productos alimenticios para personas</v>
          </cell>
          <cell r="C391" t="str">
            <v>03</v>
          </cell>
          <cell r="E391">
            <v>970.52</v>
          </cell>
          <cell r="T391">
            <v>693.1</v>
          </cell>
        </row>
        <row r="392">
          <cell r="A392" t="str">
            <v>22101</v>
          </cell>
          <cell r="B392" t="str">
            <v>Productos alimenticios para personas</v>
          </cell>
          <cell r="C392" t="str">
            <v>03</v>
          </cell>
          <cell r="E392">
            <v>970.52</v>
          </cell>
          <cell r="T392">
            <v>693.1</v>
          </cell>
        </row>
        <row r="393">
          <cell r="A393" t="str">
            <v>22300</v>
          </cell>
          <cell r="B393" t="str">
            <v>Utensilios para el servicio de alimentación</v>
          </cell>
          <cell r="C393" t="str">
            <v>03</v>
          </cell>
          <cell r="E393">
            <v>782.23</v>
          </cell>
          <cell r="T393">
            <v>782.23</v>
          </cell>
        </row>
        <row r="394">
          <cell r="A394" t="str">
            <v>22301</v>
          </cell>
          <cell r="B394" t="str">
            <v>Utensilios para el servicio de alimentación</v>
          </cell>
          <cell r="C394" t="str">
            <v>03</v>
          </cell>
          <cell r="E394">
            <v>782.23</v>
          </cell>
          <cell r="T394">
            <v>782.23</v>
          </cell>
        </row>
        <row r="395">
          <cell r="A395" t="str">
            <v>23000</v>
          </cell>
          <cell r="B395" t="str">
            <v>MATERIAS PRIMAS Y MATERIALES DE PRODUCCIÓN Y COMERCIALIZACIÓN</v>
          </cell>
          <cell r="C395" t="str">
            <v>03</v>
          </cell>
          <cell r="E395">
            <v>383882.01</v>
          </cell>
          <cell r="T395">
            <v>318289.84999999998</v>
          </cell>
        </row>
        <row r="396">
          <cell r="A396" t="str">
            <v>23800</v>
          </cell>
          <cell r="B396" t="str">
            <v>Mercancías adquiridas para su comercialización</v>
          </cell>
          <cell r="C396" t="str">
            <v>03</v>
          </cell>
          <cell r="E396">
            <v>383882.01</v>
          </cell>
          <cell r="T396">
            <v>318289.84999999998</v>
          </cell>
        </row>
        <row r="397">
          <cell r="A397" t="str">
            <v>23801</v>
          </cell>
          <cell r="B397" t="str">
            <v>Mercancías adquiridas para su comercialización</v>
          </cell>
          <cell r="C397" t="str">
            <v>03</v>
          </cell>
          <cell r="E397">
            <v>383882.01</v>
          </cell>
          <cell r="T397">
            <v>318289.84999999998</v>
          </cell>
        </row>
        <row r="398">
          <cell r="A398" t="str">
            <v>24000</v>
          </cell>
          <cell r="B398" t="str">
            <v>MATERIALES Y ARTÍCULOS DE CONSTRUCCIÓN Y DE REPARACIÓN</v>
          </cell>
          <cell r="C398" t="str">
            <v>03</v>
          </cell>
          <cell r="E398">
            <v>611441.05000000005</v>
          </cell>
          <cell r="T398">
            <v>373877.29</v>
          </cell>
        </row>
        <row r="399">
          <cell r="A399" t="str">
            <v>24100</v>
          </cell>
          <cell r="B399" t="str">
            <v>Productos minerales no metálicos</v>
          </cell>
          <cell r="C399" t="str">
            <v>03</v>
          </cell>
          <cell r="E399">
            <v>41911.519999999997</v>
          </cell>
          <cell r="T399">
            <v>3152.33</v>
          </cell>
        </row>
        <row r="400">
          <cell r="A400" t="str">
            <v>24101</v>
          </cell>
          <cell r="B400" t="str">
            <v>Productos minerales no metálicos</v>
          </cell>
          <cell r="C400" t="str">
            <v>03</v>
          </cell>
          <cell r="E400">
            <v>41911.519999999997</v>
          </cell>
          <cell r="T400">
            <v>3152.33</v>
          </cell>
        </row>
        <row r="401">
          <cell r="A401" t="str">
            <v>24200</v>
          </cell>
          <cell r="B401" t="str">
            <v>Cemento y productos de concreto</v>
          </cell>
          <cell r="C401" t="str">
            <v>03</v>
          </cell>
          <cell r="E401">
            <v>78958.67</v>
          </cell>
          <cell r="T401">
            <v>16452.91</v>
          </cell>
        </row>
        <row r="402">
          <cell r="A402" t="str">
            <v>24201</v>
          </cell>
          <cell r="B402" t="str">
            <v>Cemento y productos de concreto</v>
          </cell>
          <cell r="C402" t="str">
            <v>03</v>
          </cell>
          <cell r="E402">
            <v>78958.67</v>
          </cell>
          <cell r="T402">
            <v>16452.91</v>
          </cell>
        </row>
        <row r="403">
          <cell r="A403" t="str">
            <v>24300</v>
          </cell>
          <cell r="B403" t="str">
            <v>Cal, yeso y productos de yeso</v>
          </cell>
          <cell r="C403" t="str">
            <v>03</v>
          </cell>
          <cell r="E403">
            <v>857.96</v>
          </cell>
          <cell r="T403">
            <v>0</v>
          </cell>
        </row>
        <row r="404">
          <cell r="A404" t="str">
            <v>24301</v>
          </cell>
          <cell r="B404" t="str">
            <v>Cal, yeso y productos de yeso</v>
          </cell>
          <cell r="C404" t="str">
            <v>03</v>
          </cell>
          <cell r="E404">
            <v>857.96</v>
          </cell>
          <cell r="T404">
            <v>0</v>
          </cell>
        </row>
        <row r="405">
          <cell r="A405" t="str">
            <v>24500</v>
          </cell>
          <cell r="B405" t="str">
            <v>Vidrio y productos de vidrio</v>
          </cell>
          <cell r="C405" t="str">
            <v>03</v>
          </cell>
          <cell r="E405">
            <v>10519.24</v>
          </cell>
          <cell r="T405">
            <v>923.07</v>
          </cell>
        </row>
        <row r="406">
          <cell r="A406" t="str">
            <v>24501</v>
          </cell>
          <cell r="B406" t="str">
            <v>Vidrio y productos de vidrio</v>
          </cell>
          <cell r="C406" t="str">
            <v>03</v>
          </cell>
          <cell r="E406">
            <v>10519.24</v>
          </cell>
          <cell r="T406">
            <v>923.07</v>
          </cell>
        </row>
        <row r="407">
          <cell r="C407" t="str">
            <v>03</v>
          </cell>
        </row>
        <row r="408">
          <cell r="A408" t="str">
            <v>24600</v>
          </cell>
          <cell r="B408" t="str">
            <v>Material eléctrico y electrónico</v>
          </cell>
          <cell r="C408" t="str">
            <v>03</v>
          </cell>
          <cell r="E408">
            <v>148560.18</v>
          </cell>
          <cell r="T408">
            <v>145300.1</v>
          </cell>
        </row>
        <row r="409">
          <cell r="A409" t="str">
            <v>24601</v>
          </cell>
          <cell r="B409" t="str">
            <v>Material eléctrico y electrónico</v>
          </cell>
          <cell r="C409" t="str">
            <v>03</v>
          </cell>
          <cell r="E409">
            <v>148560.18</v>
          </cell>
          <cell r="T409">
            <v>145300.1</v>
          </cell>
        </row>
        <row r="410">
          <cell r="A410" t="str">
            <v>24700</v>
          </cell>
          <cell r="B410" t="str">
            <v>Artículos metálicos para la construcción</v>
          </cell>
          <cell r="C410" t="str">
            <v>03</v>
          </cell>
          <cell r="E410">
            <v>259486.35</v>
          </cell>
          <cell r="T410">
            <v>172190.75</v>
          </cell>
        </row>
        <row r="411">
          <cell r="A411" t="str">
            <v>24701</v>
          </cell>
          <cell r="B411" t="str">
            <v>Artículos metálicos para la construcción</v>
          </cell>
          <cell r="C411" t="str">
            <v>03</v>
          </cell>
          <cell r="E411">
            <v>259486.35</v>
          </cell>
          <cell r="T411">
            <v>172190.75</v>
          </cell>
        </row>
        <row r="412">
          <cell r="A412" t="str">
            <v>24900</v>
          </cell>
          <cell r="B412" t="str">
            <v>Otros materiales y artículos de construcción y reparación</v>
          </cell>
          <cell r="C412" t="str">
            <v>03</v>
          </cell>
          <cell r="E412">
            <v>71147.13</v>
          </cell>
          <cell r="T412">
            <v>35858.129999999997</v>
          </cell>
        </row>
        <row r="413">
          <cell r="A413" t="str">
            <v>24901</v>
          </cell>
          <cell r="B413" t="str">
            <v>Otros materiales y artículos de construcción y reparación</v>
          </cell>
          <cell r="C413" t="str">
            <v>03</v>
          </cell>
          <cell r="E413">
            <v>71147.13</v>
          </cell>
          <cell r="T413">
            <v>35858.129999999997</v>
          </cell>
        </row>
        <row r="414">
          <cell r="A414" t="str">
            <v>25000</v>
          </cell>
          <cell r="B414" t="str">
            <v>PRODUCTOS QUÍMICOS, FARMACÉUTICOS Y DE LABORATORIO</v>
          </cell>
          <cell r="C414" t="str">
            <v>03</v>
          </cell>
          <cell r="E414">
            <v>404537.55</v>
          </cell>
          <cell r="T414">
            <v>296675.33</v>
          </cell>
        </row>
        <row r="415">
          <cell r="A415" t="str">
            <v>25600</v>
          </cell>
          <cell r="B415" t="str">
            <v>Fibras sintéticas, hules, plásticos y derivados</v>
          </cell>
          <cell r="C415" t="str">
            <v>03</v>
          </cell>
          <cell r="E415">
            <v>283890.34000000003</v>
          </cell>
          <cell r="T415">
            <v>197449.53</v>
          </cell>
        </row>
        <row r="416">
          <cell r="A416" t="str">
            <v>25601</v>
          </cell>
          <cell r="B416" t="str">
            <v>Fibras sintéticas, hules, plásticos y derivados (PVC)</v>
          </cell>
          <cell r="C416" t="str">
            <v>03</v>
          </cell>
          <cell r="E416">
            <v>283890.34000000003</v>
          </cell>
          <cell r="T416">
            <v>197449.53</v>
          </cell>
        </row>
        <row r="417">
          <cell r="A417" t="str">
            <v>25900</v>
          </cell>
          <cell r="B417" t="str">
            <v>Otros productos químicos</v>
          </cell>
          <cell r="C417" t="str">
            <v>03</v>
          </cell>
          <cell r="E417">
            <v>120647.21</v>
          </cell>
          <cell r="T417">
            <v>99225.8</v>
          </cell>
        </row>
        <row r="418">
          <cell r="A418" t="str">
            <v>25901</v>
          </cell>
          <cell r="B418" t="str">
            <v>Otros productos químicos</v>
          </cell>
          <cell r="C418" t="str">
            <v>03</v>
          </cell>
          <cell r="E418">
            <v>120647.21</v>
          </cell>
          <cell r="T418">
            <v>99225.8</v>
          </cell>
        </row>
        <row r="419">
          <cell r="A419" t="str">
            <v>26000</v>
          </cell>
          <cell r="B419" t="str">
            <v>COMBUSTIBLES, LUBRICANTES Y ADITIVOS</v>
          </cell>
          <cell r="C419" t="str">
            <v>03</v>
          </cell>
          <cell r="E419">
            <v>1316587.71</v>
          </cell>
          <cell r="T419">
            <v>833876.21</v>
          </cell>
        </row>
        <row r="420">
          <cell r="A420" t="str">
            <v>26100</v>
          </cell>
          <cell r="B420" t="str">
            <v>Combustibles, lubricantes y aditivos</v>
          </cell>
          <cell r="C420" t="str">
            <v>03</v>
          </cell>
          <cell r="E420">
            <v>1306587.71</v>
          </cell>
          <cell r="T420">
            <v>833876.21</v>
          </cell>
        </row>
        <row r="421">
          <cell r="A421" t="str">
            <v>26101</v>
          </cell>
          <cell r="B421" t="str">
            <v>Combustible de Equipo de Transporte</v>
          </cell>
          <cell r="C421" t="str">
            <v>03</v>
          </cell>
          <cell r="E421">
            <v>745496.86</v>
          </cell>
          <cell r="T421">
            <v>744021.68</v>
          </cell>
        </row>
        <row r="422">
          <cell r="A422" t="str">
            <v>26102</v>
          </cell>
          <cell r="B422" t="str">
            <v>Lubricantes y Aditivos Equipo de Transporte</v>
          </cell>
          <cell r="C422" t="str">
            <v>03</v>
          </cell>
          <cell r="E422">
            <v>34575.870000000003</v>
          </cell>
          <cell r="T422">
            <v>13103.44</v>
          </cell>
        </row>
        <row r="423">
          <cell r="A423" t="str">
            <v>26111</v>
          </cell>
          <cell r="B423" t="str">
            <v>Combustible, Maquinaria y Equipo</v>
          </cell>
          <cell r="C423" t="str">
            <v>03</v>
          </cell>
          <cell r="E423">
            <v>467198.51</v>
          </cell>
          <cell r="T423">
            <v>67996.600000000006</v>
          </cell>
        </row>
        <row r="424">
          <cell r="A424" t="str">
            <v>26112</v>
          </cell>
          <cell r="B424" t="str">
            <v>Lubricantes y Aditivos Maquinaria y Equipo</v>
          </cell>
          <cell r="C424" t="str">
            <v>03</v>
          </cell>
          <cell r="E424">
            <v>59316.47</v>
          </cell>
          <cell r="T424">
            <v>8754.49</v>
          </cell>
        </row>
        <row r="425">
          <cell r="A425" t="str">
            <v>26200</v>
          </cell>
          <cell r="B425" t="str">
            <v>Carbón y sus derivados</v>
          </cell>
          <cell r="C425" t="str">
            <v>03</v>
          </cell>
          <cell r="E425">
            <v>10000</v>
          </cell>
          <cell r="T425">
            <v>0</v>
          </cell>
        </row>
        <row r="426">
          <cell r="A426" t="str">
            <v>26201</v>
          </cell>
          <cell r="B426" t="str">
            <v>Carbón y sus derivados</v>
          </cell>
          <cell r="C426" t="str">
            <v>03</v>
          </cell>
          <cell r="E426">
            <v>10000</v>
          </cell>
          <cell r="T426">
            <v>0</v>
          </cell>
        </row>
        <row r="427">
          <cell r="A427" t="str">
            <v>27000</v>
          </cell>
          <cell r="B427" t="str">
            <v>VESTUARIO, BLANCOS, PRENDAS DE PROTECCIÓN Y ARTÍCULOS DEPORTIVOS</v>
          </cell>
          <cell r="C427" t="str">
            <v>03</v>
          </cell>
          <cell r="E427">
            <v>318891.71999999997</v>
          </cell>
          <cell r="T427">
            <v>179585.58</v>
          </cell>
        </row>
        <row r="428">
          <cell r="A428" t="str">
            <v>27100</v>
          </cell>
          <cell r="B428" t="str">
            <v>Vestuario y uniformes</v>
          </cell>
          <cell r="C428" t="str">
            <v>03</v>
          </cell>
          <cell r="E428">
            <v>301036.42</v>
          </cell>
          <cell r="T428">
            <v>163152</v>
          </cell>
        </row>
        <row r="429">
          <cell r="A429" t="str">
            <v>27101</v>
          </cell>
          <cell r="B429" t="str">
            <v>Vestuario y uniformes</v>
          </cell>
          <cell r="C429" t="str">
            <v>03</v>
          </cell>
          <cell r="E429">
            <v>301036.42</v>
          </cell>
          <cell r="T429">
            <v>163152</v>
          </cell>
        </row>
        <row r="430">
          <cell r="A430" t="str">
            <v>27200</v>
          </cell>
          <cell r="B430" t="str">
            <v>Prendas de seguridad y protección personal</v>
          </cell>
          <cell r="C430" t="str">
            <v>03</v>
          </cell>
          <cell r="E430">
            <v>17855.3</v>
          </cell>
          <cell r="T430">
            <v>16433.580000000002</v>
          </cell>
        </row>
        <row r="431">
          <cell r="A431" t="str">
            <v>27201</v>
          </cell>
          <cell r="B431" t="str">
            <v>Prendas de seguridad y protección personal</v>
          </cell>
          <cell r="C431" t="str">
            <v>03</v>
          </cell>
          <cell r="E431">
            <v>17855.3</v>
          </cell>
          <cell r="T431">
            <v>16433.580000000002</v>
          </cell>
        </row>
        <row r="432">
          <cell r="A432" t="str">
            <v>29000</v>
          </cell>
          <cell r="B432" t="str">
            <v>HERRAMIENTAS, REFACCIONES Y ACCESORIOS MENORES</v>
          </cell>
          <cell r="C432" t="str">
            <v>03</v>
          </cell>
          <cell r="E432">
            <v>409810.99</v>
          </cell>
          <cell r="T432">
            <v>381867.36</v>
          </cell>
        </row>
        <row r="433">
          <cell r="A433" t="str">
            <v>29100</v>
          </cell>
          <cell r="B433" t="str">
            <v>Herramientas menores</v>
          </cell>
          <cell r="C433" t="str">
            <v>03</v>
          </cell>
          <cell r="E433">
            <v>65852.479999999996</v>
          </cell>
          <cell r="T433">
            <v>44171.02</v>
          </cell>
        </row>
        <row r="434">
          <cell r="A434" t="str">
            <v>29101</v>
          </cell>
          <cell r="B434" t="str">
            <v>Herramientas menores</v>
          </cell>
          <cell r="C434" t="str">
            <v>03</v>
          </cell>
          <cell r="E434">
            <v>65852.479999999996</v>
          </cell>
          <cell r="T434">
            <v>44171.02</v>
          </cell>
        </row>
        <row r="435">
          <cell r="A435" t="str">
            <v>29200</v>
          </cell>
          <cell r="B435" t="str">
            <v>Refacciones y accesorios menores de edificios</v>
          </cell>
          <cell r="C435" t="str">
            <v>03</v>
          </cell>
          <cell r="E435">
            <v>1331.11</v>
          </cell>
          <cell r="T435">
            <v>181.03</v>
          </cell>
        </row>
        <row r="436">
          <cell r="A436" t="str">
            <v>29201</v>
          </cell>
          <cell r="B436" t="str">
            <v>Refacciones y accesorios menores de edificios</v>
          </cell>
          <cell r="C436" t="str">
            <v>03</v>
          </cell>
          <cell r="E436">
            <v>1331.11</v>
          </cell>
          <cell r="T436">
            <v>181.03</v>
          </cell>
        </row>
        <row r="437">
          <cell r="A437" t="str">
            <v>29300</v>
          </cell>
          <cell r="B437" t="str">
            <v>Refacciones y accesorios menores de mobiliario y equipo de administración, educacional y recreativo</v>
          </cell>
          <cell r="C437" t="str">
            <v>03</v>
          </cell>
          <cell r="E437">
            <v>2238.4699999999998</v>
          </cell>
          <cell r="T437">
            <v>0</v>
          </cell>
        </row>
        <row r="438">
          <cell r="A438" t="str">
            <v>29301</v>
          </cell>
          <cell r="B438" t="str">
            <v>Refacciones y accesorios menores de mobiliario y equipo de administración, educacional y recreativo</v>
          </cell>
          <cell r="C438" t="str">
            <v>03</v>
          </cell>
          <cell r="E438">
            <v>2238.4699999999998</v>
          </cell>
          <cell r="T438">
            <v>0</v>
          </cell>
        </row>
        <row r="439">
          <cell r="A439" t="str">
            <v>29400</v>
          </cell>
          <cell r="B439" t="str">
            <v>Refacciones y accesorios menores de equipo de cómputo y tecnologías de la información</v>
          </cell>
          <cell r="C439" t="str">
            <v>03</v>
          </cell>
          <cell r="E439">
            <v>344.11</v>
          </cell>
          <cell r="T439">
            <v>0</v>
          </cell>
        </row>
        <row r="440">
          <cell r="A440" t="str">
            <v>29401</v>
          </cell>
          <cell r="B440" t="str">
            <v>Refacciones y accesorios menores de equipo de cómputo y tecnologías de la información</v>
          </cell>
          <cell r="C440" t="str">
            <v>03</v>
          </cell>
          <cell r="E440">
            <v>344.11</v>
          </cell>
          <cell r="T440">
            <v>0</v>
          </cell>
        </row>
        <row r="441">
          <cell r="A441" t="str">
            <v>29600</v>
          </cell>
          <cell r="B441" t="str">
            <v>Refacciones y accesorios menores de equipo de transporte</v>
          </cell>
          <cell r="C441" t="str">
            <v>03</v>
          </cell>
          <cell r="E441">
            <v>169132.83</v>
          </cell>
          <cell r="T441">
            <v>167421.18</v>
          </cell>
        </row>
        <row r="442">
          <cell r="A442" t="str">
            <v>29601</v>
          </cell>
          <cell r="B442" t="str">
            <v>Refacciones y accesorios menores de equipo de transporte</v>
          </cell>
          <cell r="C442" t="str">
            <v>03</v>
          </cell>
          <cell r="E442">
            <v>169132.83</v>
          </cell>
          <cell r="T442">
            <v>167421.18</v>
          </cell>
        </row>
        <row r="443">
          <cell r="A443" t="str">
            <v>29800</v>
          </cell>
          <cell r="B443" t="str">
            <v>Refacciones y accesorios menores de maquinaria y otros equipos</v>
          </cell>
          <cell r="C443" t="str">
            <v>03</v>
          </cell>
          <cell r="E443">
            <v>170911.99</v>
          </cell>
          <cell r="T443">
            <v>170094.13</v>
          </cell>
        </row>
        <row r="444">
          <cell r="A444" t="str">
            <v>29801</v>
          </cell>
          <cell r="B444" t="str">
            <v>Refacciones y accesorios menores de maquinaria y otros equipos</v>
          </cell>
          <cell r="C444" t="str">
            <v>03</v>
          </cell>
          <cell r="E444">
            <v>170911.99</v>
          </cell>
          <cell r="T444">
            <v>170094.13</v>
          </cell>
        </row>
        <row r="445">
          <cell r="A445" t="str">
            <v>30000</v>
          </cell>
          <cell r="B445" t="str">
            <v>SERVICIOS GENERALES</v>
          </cell>
          <cell r="C445" t="str">
            <v>03</v>
          </cell>
          <cell r="E445">
            <v>8589035.1999999993</v>
          </cell>
          <cell r="T445">
            <v>6507851.7599999998</v>
          </cell>
        </row>
        <row r="446">
          <cell r="A446" t="str">
            <v>31000</v>
          </cell>
          <cell r="B446" t="str">
            <v>SERVICIOS BÁSICOS</v>
          </cell>
          <cell r="C446" t="str">
            <v>03</v>
          </cell>
          <cell r="E446">
            <v>6695582.1900000004</v>
          </cell>
          <cell r="T446">
            <v>4757355.26</v>
          </cell>
        </row>
        <row r="447">
          <cell r="A447" t="str">
            <v>31100</v>
          </cell>
          <cell r="B447" t="str">
            <v>Energía eléctrica</v>
          </cell>
          <cell r="C447" t="str">
            <v>03</v>
          </cell>
          <cell r="E447">
            <v>6450516.2300000004</v>
          </cell>
          <cell r="T447">
            <v>4595886.7699999996</v>
          </cell>
        </row>
        <row r="448">
          <cell r="C448" t="str">
            <v>03</v>
          </cell>
        </row>
        <row r="449">
          <cell r="A449" t="str">
            <v>31101</v>
          </cell>
          <cell r="B449" t="str">
            <v>Energía eléctrica</v>
          </cell>
          <cell r="C449" t="str">
            <v>03</v>
          </cell>
          <cell r="E449">
            <v>6450516.2300000004</v>
          </cell>
          <cell r="T449">
            <v>4595886.7699999996</v>
          </cell>
        </row>
        <row r="450">
          <cell r="A450" t="str">
            <v>31200</v>
          </cell>
          <cell r="B450" t="str">
            <v>Gas</v>
          </cell>
          <cell r="C450" t="str">
            <v>03</v>
          </cell>
          <cell r="E450">
            <v>3056.06</v>
          </cell>
          <cell r="T450">
            <v>0</v>
          </cell>
        </row>
        <row r="451">
          <cell r="A451" t="str">
            <v>31201</v>
          </cell>
          <cell r="B451" t="str">
            <v>Gas</v>
          </cell>
          <cell r="C451" t="str">
            <v>03</v>
          </cell>
          <cell r="E451">
            <v>3056.06</v>
          </cell>
          <cell r="T451">
            <v>0</v>
          </cell>
        </row>
        <row r="452">
          <cell r="A452" t="str">
            <v>31300</v>
          </cell>
          <cell r="B452" t="str">
            <v>Agua</v>
          </cell>
          <cell r="C452" t="str">
            <v>03</v>
          </cell>
          <cell r="E452">
            <v>222299.4</v>
          </cell>
          <cell r="T452">
            <v>149203.68</v>
          </cell>
        </row>
        <row r="453">
          <cell r="A453" t="str">
            <v>31301</v>
          </cell>
          <cell r="B453" t="str">
            <v>Agua</v>
          </cell>
          <cell r="C453" t="str">
            <v>03</v>
          </cell>
          <cell r="E453">
            <v>222299.4</v>
          </cell>
          <cell r="T453">
            <v>149203.68</v>
          </cell>
        </row>
        <row r="454">
          <cell r="A454" t="str">
            <v>31400</v>
          </cell>
          <cell r="B454" t="str">
            <v>Telefonía tradicional</v>
          </cell>
          <cell r="C454" t="str">
            <v>03</v>
          </cell>
          <cell r="E454">
            <v>6530.49</v>
          </cell>
          <cell r="T454">
            <v>4259.54</v>
          </cell>
        </row>
        <row r="455">
          <cell r="A455" t="str">
            <v>31401</v>
          </cell>
          <cell r="B455" t="str">
            <v>Telefonía tradicional</v>
          </cell>
          <cell r="C455" t="str">
            <v>03</v>
          </cell>
          <cell r="E455">
            <v>6530.49</v>
          </cell>
          <cell r="T455">
            <v>4259.54</v>
          </cell>
        </row>
        <row r="456">
          <cell r="A456" t="str">
            <v>31500</v>
          </cell>
          <cell r="B456" t="str">
            <v>Telefonía celular</v>
          </cell>
          <cell r="C456" t="str">
            <v>03</v>
          </cell>
          <cell r="E456">
            <v>13180.01</v>
          </cell>
          <cell r="T456">
            <v>8005.27</v>
          </cell>
        </row>
        <row r="457">
          <cell r="A457" t="str">
            <v>31501</v>
          </cell>
          <cell r="B457" t="str">
            <v>Telefonía celular</v>
          </cell>
          <cell r="C457" t="str">
            <v>03</v>
          </cell>
          <cell r="E457">
            <v>13180.01</v>
          </cell>
          <cell r="T457">
            <v>8005.27</v>
          </cell>
        </row>
        <row r="458">
          <cell r="A458" t="str">
            <v>33000</v>
          </cell>
          <cell r="B458" t="str">
            <v>SERVICIOS PROFESIONALES, CIENTÍFICOS, TÉCNICOS Y OTROS SERVICIOS</v>
          </cell>
          <cell r="C458" t="str">
            <v>03</v>
          </cell>
          <cell r="E458">
            <v>193666.54</v>
          </cell>
          <cell r="T458">
            <v>169867.93</v>
          </cell>
        </row>
        <row r="459">
          <cell r="A459" t="str">
            <v>33200</v>
          </cell>
          <cell r="B459" t="str">
            <v>Servicios de diseño, arquitectura, ingeniería y actividades relacionadas</v>
          </cell>
          <cell r="C459" t="str">
            <v>03</v>
          </cell>
          <cell r="E459">
            <v>12000</v>
          </cell>
          <cell r="T459">
            <v>1176</v>
          </cell>
        </row>
        <row r="460">
          <cell r="A460" t="str">
            <v>33201</v>
          </cell>
          <cell r="B460" t="str">
            <v>Servicios de diseño, arquitectura, ingeniería y actividades relacionadas</v>
          </cell>
          <cell r="C460" t="str">
            <v>03</v>
          </cell>
          <cell r="E460">
            <v>12000</v>
          </cell>
          <cell r="T460">
            <v>1176</v>
          </cell>
        </row>
        <row r="461">
          <cell r="A461" t="str">
            <v>33800</v>
          </cell>
          <cell r="B461" t="str">
            <v>Servicios de vigilancia</v>
          </cell>
          <cell r="C461" t="str">
            <v>03</v>
          </cell>
          <cell r="E461">
            <v>25358.880000000001</v>
          </cell>
          <cell r="T461">
            <v>15304</v>
          </cell>
        </row>
        <row r="462">
          <cell r="A462" t="str">
            <v>33801</v>
          </cell>
          <cell r="B462" t="str">
            <v>Servicios de vigilancia</v>
          </cell>
          <cell r="C462" t="str">
            <v>03</v>
          </cell>
          <cell r="E462">
            <v>25358.880000000001</v>
          </cell>
          <cell r="T462">
            <v>15304</v>
          </cell>
        </row>
        <row r="463">
          <cell r="A463" t="str">
            <v>33900</v>
          </cell>
          <cell r="B463" t="str">
            <v>Servicios profesionales, científicos y técnicos integrales</v>
          </cell>
          <cell r="C463" t="str">
            <v>03</v>
          </cell>
          <cell r="E463">
            <v>156307.66</v>
          </cell>
          <cell r="T463">
            <v>153387.93</v>
          </cell>
        </row>
        <row r="464">
          <cell r="A464" t="str">
            <v>33901</v>
          </cell>
          <cell r="B464" t="str">
            <v>Servicios profesionales, científicos y técnicos integrales</v>
          </cell>
          <cell r="C464" t="str">
            <v>03</v>
          </cell>
          <cell r="E464">
            <v>2916.73</v>
          </cell>
          <cell r="T464">
            <v>0</v>
          </cell>
        </row>
        <row r="465">
          <cell r="A465" t="str">
            <v>33902</v>
          </cell>
          <cell r="B465" t="str">
            <v>Reparación y Mantenimiento de Equipo de Bombeo</v>
          </cell>
          <cell r="C465" t="str">
            <v>03</v>
          </cell>
          <cell r="E465">
            <v>153390.93</v>
          </cell>
          <cell r="T465">
            <v>153387.93</v>
          </cell>
        </row>
        <row r="466">
          <cell r="A466" t="str">
            <v>34000</v>
          </cell>
          <cell r="B466" t="str">
            <v>SERVICIOS FINANCIEROS, BANCARIOS Y COMERCIALES</v>
          </cell>
          <cell r="C466" t="str">
            <v>03</v>
          </cell>
          <cell r="E466">
            <v>802015.88</v>
          </cell>
          <cell r="T466">
            <v>800336.55</v>
          </cell>
        </row>
        <row r="467">
          <cell r="A467" t="str">
            <v>34500</v>
          </cell>
          <cell r="B467" t="str">
            <v>Seguro de bienes patrimoniales</v>
          </cell>
          <cell r="C467" t="str">
            <v>03</v>
          </cell>
          <cell r="E467">
            <v>801056.2</v>
          </cell>
          <cell r="T467">
            <v>800336.55</v>
          </cell>
        </row>
        <row r="468">
          <cell r="A468" t="str">
            <v>34501</v>
          </cell>
          <cell r="B468" t="str">
            <v>Seguro de bienes patrimoniales</v>
          </cell>
          <cell r="C468" t="str">
            <v>03</v>
          </cell>
          <cell r="E468">
            <v>801056.2</v>
          </cell>
          <cell r="T468">
            <v>800336.55</v>
          </cell>
        </row>
        <row r="469">
          <cell r="A469" t="str">
            <v>34700</v>
          </cell>
          <cell r="B469" t="str">
            <v>Fletes y maniobras</v>
          </cell>
          <cell r="C469" t="str">
            <v>03</v>
          </cell>
          <cell r="E469">
            <v>959.68</v>
          </cell>
          <cell r="T469">
            <v>0</v>
          </cell>
        </row>
        <row r="470">
          <cell r="A470" t="str">
            <v>34701</v>
          </cell>
          <cell r="B470" t="str">
            <v>Fletes y maniobras</v>
          </cell>
          <cell r="C470" t="str">
            <v>03</v>
          </cell>
          <cell r="E470">
            <v>959.68</v>
          </cell>
          <cell r="T470">
            <v>0</v>
          </cell>
        </row>
        <row r="471">
          <cell r="A471" t="str">
            <v>35000</v>
          </cell>
          <cell r="B471" t="str">
            <v>SERVICIOS DE INSTALACIÓN, REPARACIÓN, MANTENIMIENTO Y CONSERVACIÓN</v>
          </cell>
          <cell r="C471" t="str">
            <v>03</v>
          </cell>
          <cell r="E471">
            <v>745935.87</v>
          </cell>
          <cell r="T471">
            <v>719532.86</v>
          </cell>
        </row>
        <row r="472">
          <cell r="A472" t="str">
            <v>35100</v>
          </cell>
          <cell r="B472" t="str">
            <v>Conservación y mantenimiento menor de inmuebles</v>
          </cell>
          <cell r="C472" t="str">
            <v>03</v>
          </cell>
          <cell r="E472">
            <v>448000</v>
          </cell>
          <cell r="T472">
            <v>430176.67</v>
          </cell>
        </row>
        <row r="473">
          <cell r="A473" t="str">
            <v>35101</v>
          </cell>
          <cell r="B473" t="str">
            <v>Conservación y mantenimiento menor de inmuebles</v>
          </cell>
          <cell r="C473" t="str">
            <v>03</v>
          </cell>
          <cell r="E473">
            <v>448000</v>
          </cell>
          <cell r="T473">
            <v>430176.67</v>
          </cell>
        </row>
        <row r="474">
          <cell r="A474" t="str">
            <v>35200</v>
          </cell>
          <cell r="B474" t="str">
            <v>Instalación, reparación y mantenimiento de mobiliario y equipo de administración, educacional y recreativo</v>
          </cell>
          <cell r="C474" t="str">
            <v>03</v>
          </cell>
          <cell r="E474">
            <v>860.95</v>
          </cell>
          <cell r="T474">
            <v>0</v>
          </cell>
        </row>
        <row r="475">
          <cell r="A475" t="str">
            <v>35201</v>
          </cell>
          <cell r="B475" t="str">
            <v>Instalación, reparación y mantenimiento de mobiliario y equipo de administración, educacional y recreativo</v>
          </cell>
          <cell r="C475" t="str">
            <v>03</v>
          </cell>
          <cell r="E475">
            <v>860.95</v>
          </cell>
          <cell r="T475">
            <v>0</v>
          </cell>
        </row>
        <row r="476">
          <cell r="A476" t="str">
            <v>35500</v>
          </cell>
          <cell r="B476" t="str">
            <v>Reparación y mantenimiento de equipo de transporte</v>
          </cell>
          <cell r="C476" t="str">
            <v>03</v>
          </cell>
          <cell r="E476">
            <v>90573.46</v>
          </cell>
          <cell r="T476">
            <v>88859.19</v>
          </cell>
        </row>
        <row r="477">
          <cell r="A477" t="str">
            <v>35501</v>
          </cell>
          <cell r="B477" t="str">
            <v>Reparación y mantenimiento de equipo de transporte</v>
          </cell>
          <cell r="C477" t="str">
            <v>03</v>
          </cell>
          <cell r="E477">
            <v>90573.46</v>
          </cell>
          <cell r="T477">
            <v>88859.19</v>
          </cell>
        </row>
        <row r="478">
          <cell r="A478" t="str">
            <v>35700</v>
          </cell>
          <cell r="B478" t="str">
            <v>Instalación, reparación y mantenimiento de maquinaria, otros equipos y herramienta</v>
          </cell>
          <cell r="C478" t="str">
            <v>03</v>
          </cell>
          <cell r="E478">
            <v>164694.20000000001</v>
          </cell>
          <cell r="T478">
            <v>164497</v>
          </cell>
        </row>
        <row r="479">
          <cell r="A479" t="str">
            <v>35701</v>
          </cell>
          <cell r="B479" t="str">
            <v>Instalación, reparación y mantenimiento de maquinaria, otros equipos y herramienta</v>
          </cell>
          <cell r="C479" t="str">
            <v>03</v>
          </cell>
          <cell r="E479">
            <v>164694.20000000001</v>
          </cell>
          <cell r="T479">
            <v>164497</v>
          </cell>
        </row>
        <row r="480">
          <cell r="A480" t="str">
            <v>35900</v>
          </cell>
          <cell r="B480" t="str">
            <v>Servicios de jardinería y fumigación</v>
          </cell>
          <cell r="C480" t="str">
            <v>03</v>
          </cell>
          <cell r="E480">
            <v>41807.26</v>
          </cell>
          <cell r="T480">
            <v>36000</v>
          </cell>
        </row>
        <row r="481">
          <cell r="A481" t="str">
            <v>35901</v>
          </cell>
          <cell r="B481" t="str">
            <v>Servicios de jardinería y fumigación</v>
          </cell>
          <cell r="C481" t="str">
            <v>03</v>
          </cell>
          <cell r="E481">
            <v>41807.26</v>
          </cell>
          <cell r="T481">
            <v>36000</v>
          </cell>
        </row>
        <row r="482">
          <cell r="A482" t="str">
            <v>36000</v>
          </cell>
          <cell r="B482" t="str">
            <v>SERVICIOS DE COMUNICACIÓN SOCIAL Y PUBLICIDAD</v>
          </cell>
          <cell r="C482" t="str">
            <v>03</v>
          </cell>
          <cell r="E482">
            <v>2504.58</v>
          </cell>
          <cell r="T482">
            <v>0</v>
          </cell>
        </row>
        <row r="483">
          <cell r="A483" t="str">
            <v>36900</v>
          </cell>
          <cell r="B483" t="str">
            <v>Otros servicios de información</v>
          </cell>
          <cell r="C483" t="str">
            <v>03</v>
          </cell>
          <cell r="E483">
            <v>2504.58</v>
          </cell>
          <cell r="T483">
            <v>0</v>
          </cell>
        </row>
        <row r="484">
          <cell r="A484" t="str">
            <v>36901</v>
          </cell>
          <cell r="B484" t="str">
            <v>Otros servicios de información</v>
          </cell>
          <cell r="C484" t="str">
            <v>03</v>
          </cell>
          <cell r="E484">
            <v>2504.58</v>
          </cell>
          <cell r="T484">
            <v>0</v>
          </cell>
        </row>
        <row r="485">
          <cell r="A485" t="str">
            <v>37000</v>
          </cell>
          <cell r="B485" t="str">
            <v>SERVICIOS DE TRASLADOS Y VIÁTICOS</v>
          </cell>
          <cell r="C485" t="str">
            <v>03</v>
          </cell>
          <cell r="E485">
            <v>145772.87</v>
          </cell>
          <cell r="T485">
            <v>60759.16</v>
          </cell>
        </row>
        <row r="486">
          <cell r="A486" t="str">
            <v>37500</v>
          </cell>
          <cell r="B486" t="str">
            <v>Viáticos en el país</v>
          </cell>
          <cell r="C486" t="str">
            <v>03</v>
          </cell>
          <cell r="E486">
            <v>135165.97</v>
          </cell>
          <cell r="T486">
            <v>60059.16</v>
          </cell>
        </row>
        <row r="487">
          <cell r="A487" t="str">
            <v>37501</v>
          </cell>
          <cell r="B487" t="str">
            <v>Viáticos en el país</v>
          </cell>
          <cell r="C487" t="str">
            <v>03</v>
          </cell>
          <cell r="E487">
            <v>29828.080000000002</v>
          </cell>
          <cell r="T487">
            <v>9928.66</v>
          </cell>
        </row>
        <row r="488">
          <cell r="A488" t="str">
            <v>37502</v>
          </cell>
          <cell r="B488" t="str">
            <v>Viaticos Consulta Medica</v>
          </cell>
          <cell r="C488" t="str">
            <v>03</v>
          </cell>
          <cell r="E488">
            <v>105337.89</v>
          </cell>
          <cell r="T488">
            <v>50130.5</v>
          </cell>
        </row>
        <row r="489">
          <cell r="C489" t="str">
            <v>03</v>
          </cell>
        </row>
        <row r="490">
          <cell r="A490" t="str">
            <v>37900</v>
          </cell>
          <cell r="B490" t="str">
            <v>Otros servicios de traslado y hospedaje</v>
          </cell>
          <cell r="C490" t="str">
            <v>03</v>
          </cell>
          <cell r="E490">
            <v>10606.9</v>
          </cell>
          <cell r="T490">
            <v>700</v>
          </cell>
        </row>
        <row r="491">
          <cell r="A491" t="str">
            <v>37901</v>
          </cell>
          <cell r="B491" t="str">
            <v>Otros servicios de traslado y hospedaje</v>
          </cell>
          <cell r="C491" t="str">
            <v>03</v>
          </cell>
          <cell r="E491">
            <v>10606.9</v>
          </cell>
          <cell r="T491">
            <v>700</v>
          </cell>
        </row>
        <row r="492">
          <cell r="A492" t="str">
            <v>39000</v>
          </cell>
          <cell r="B492" t="str">
            <v>OTROS SERVICIOS GENERALES</v>
          </cell>
          <cell r="C492" t="str">
            <v>03</v>
          </cell>
          <cell r="E492">
            <v>3557.27</v>
          </cell>
          <cell r="T492">
            <v>0</v>
          </cell>
        </row>
        <row r="493">
          <cell r="A493" t="str">
            <v>39200</v>
          </cell>
          <cell r="B493" t="str">
            <v>Impuestos y derechos</v>
          </cell>
          <cell r="C493" t="str">
            <v>03</v>
          </cell>
          <cell r="E493">
            <v>276.66000000000003</v>
          </cell>
          <cell r="T493">
            <v>0</v>
          </cell>
        </row>
        <row r="494">
          <cell r="A494" t="str">
            <v>39201</v>
          </cell>
          <cell r="B494" t="str">
            <v>Impuestos y derechos</v>
          </cell>
          <cell r="C494" t="str">
            <v>03</v>
          </cell>
          <cell r="E494">
            <v>276.66000000000003</v>
          </cell>
          <cell r="T494">
            <v>0</v>
          </cell>
        </row>
        <row r="495">
          <cell r="A495" t="str">
            <v>39600</v>
          </cell>
          <cell r="B495" t="str">
            <v>Otros gastos por responsabilidades</v>
          </cell>
          <cell r="C495" t="str">
            <v>03</v>
          </cell>
          <cell r="E495">
            <v>3250.32</v>
          </cell>
          <cell r="T495">
            <v>0</v>
          </cell>
        </row>
        <row r="496">
          <cell r="A496" t="str">
            <v>39601</v>
          </cell>
          <cell r="B496" t="str">
            <v>Otros gastos por responsabilidades</v>
          </cell>
          <cell r="C496" t="str">
            <v>03</v>
          </cell>
          <cell r="E496">
            <v>3250.32</v>
          </cell>
          <cell r="T496">
            <v>0</v>
          </cell>
        </row>
        <row r="497">
          <cell r="A497" t="str">
            <v>39800</v>
          </cell>
          <cell r="B497" t="str">
            <v>Impuesto sobre nóminas y otros que se deriven de una relación laboral</v>
          </cell>
          <cell r="C497" t="str">
            <v>03</v>
          </cell>
          <cell r="E497">
            <v>30.29</v>
          </cell>
          <cell r="T497">
            <v>0</v>
          </cell>
        </row>
        <row r="498">
          <cell r="A498" t="str">
            <v>39801</v>
          </cell>
          <cell r="B498" t="str">
            <v>Impuesto sobre nóminas y otros que se deriven de una relación laboral</v>
          </cell>
          <cell r="C498" t="str">
            <v>03</v>
          </cell>
          <cell r="E498">
            <v>30.29</v>
          </cell>
          <cell r="T498">
            <v>0</v>
          </cell>
        </row>
        <row r="499">
          <cell r="A499" t="str">
            <v>40000</v>
          </cell>
          <cell r="B499" t="str">
            <v>TRANSFERENCIAS, ASIGNACIONES, SUBSIDIOS Y OTRAS AYUDAS</v>
          </cell>
          <cell r="C499" t="str">
            <v>03</v>
          </cell>
          <cell r="E499">
            <v>1222019.6399999999</v>
          </cell>
          <cell r="T499">
            <v>755201.66</v>
          </cell>
        </row>
        <row r="500">
          <cell r="A500" t="str">
            <v>41000</v>
          </cell>
          <cell r="B500" t="str">
            <v>TRANSFERENCIAS INTERNAS Y ASIGNACIONES AL SECTOR PÚBLICO</v>
          </cell>
          <cell r="C500" t="str">
            <v>03</v>
          </cell>
          <cell r="E500">
            <v>1222019.6399999999</v>
          </cell>
          <cell r="T500">
            <v>755201.66</v>
          </cell>
        </row>
        <row r="501">
          <cell r="A501" t="str">
            <v>41500</v>
          </cell>
          <cell r="B501" t="str">
            <v>Transferencias internas otorgadas a entidades paraestatales no empresariales y no financieras</v>
          </cell>
          <cell r="C501" t="str">
            <v>03</v>
          </cell>
          <cell r="E501">
            <v>1222019.6399999999</v>
          </cell>
          <cell r="T501">
            <v>755201.66</v>
          </cell>
        </row>
        <row r="502">
          <cell r="A502" t="str">
            <v>41503</v>
          </cell>
          <cell r="B502" t="str">
            <v>Diferencial de servicio medico pensiones</v>
          </cell>
          <cell r="C502" t="str">
            <v>03</v>
          </cell>
          <cell r="E502">
            <v>1222019.6399999999</v>
          </cell>
          <cell r="T502">
            <v>755201.66</v>
          </cell>
        </row>
        <row r="503">
          <cell r="A503" t="str">
            <v>50000</v>
          </cell>
          <cell r="B503" t="str">
            <v>BIENES MUEBLES, INMUEBLES E INTANGIBLES</v>
          </cell>
          <cell r="C503" t="str">
            <v>03</v>
          </cell>
          <cell r="E503">
            <v>745770.79</v>
          </cell>
          <cell r="T503">
            <v>234395.95</v>
          </cell>
        </row>
        <row r="504">
          <cell r="A504" t="str">
            <v>56000</v>
          </cell>
          <cell r="B504" t="str">
            <v>MAQUINARIA, OTROS EQUIPOS Y HERRAMIENTAS</v>
          </cell>
          <cell r="C504" t="str">
            <v>03</v>
          </cell>
          <cell r="E504">
            <v>745770.79</v>
          </cell>
          <cell r="T504">
            <v>234395.95</v>
          </cell>
        </row>
        <row r="505">
          <cell r="A505" t="str">
            <v>56200</v>
          </cell>
          <cell r="B505" t="str">
            <v>Maquinaria y equipo industrial</v>
          </cell>
          <cell r="C505" t="str">
            <v>03</v>
          </cell>
          <cell r="E505">
            <v>308961.45</v>
          </cell>
          <cell r="T505">
            <v>75243.710000000006</v>
          </cell>
        </row>
        <row r="506">
          <cell r="A506" t="str">
            <v>56201</v>
          </cell>
          <cell r="B506" t="str">
            <v>Maquinaria y equipo industrial</v>
          </cell>
          <cell r="C506" t="str">
            <v>03</v>
          </cell>
          <cell r="E506">
            <v>308961.45</v>
          </cell>
          <cell r="T506">
            <v>75243.710000000006</v>
          </cell>
        </row>
        <row r="507">
          <cell r="A507" t="str">
            <v>56500</v>
          </cell>
          <cell r="B507" t="str">
            <v>Equipo de comunicación y telecomunicación</v>
          </cell>
          <cell r="C507" t="str">
            <v>03</v>
          </cell>
          <cell r="E507">
            <v>423813.61</v>
          </cell>
          <cell r="T507">
            <v>146156.51</v>
          </cell>
        </row>
        <row r="508">
          <cell r="A508" t="str">
            <v>56501</v>
          </cell>
          <cell r="B508" t="str">
            <v>Equipo de comunicación y telecomunicación</v>
          </cell>
          <cell r="C508" t="str">
            <v>03</v>
          </cell>
          <cell r="E508">
            <v>423813.61</v>
          </cell>
          <cell r="T508">
            <v>146156.51</v>
          </cell>
        </row>
        <row r="509">
          <cell r="A509" t="str">
            <v>56700</v>
          </cell>
          <cell r="B509" t="str">
            <v>Herramientas y máquinas-herramienta</v>
          </cell>
          <cell r="C509" t="str">
            <v>03</v>
          </cell>
          <cell r="E509">
            <v>12995.73</v>
          </cell>
          <cell r="T509">
            <v>12995.73</v>
          </cell>
        </row>
        <row r="510">
          <cell r="A510" t="str">
            <v>56701</v>
          </cell>
          <cell r="B510" t="str">
            <v>Herramientas y máquinas-herramienta</v>
          </cell>
          <cell r="C510" t="str">
            <v>03</v>
          </cell>
          <cell r="E510">
            <v>12995.73</v>
          </cell>
          <cell r="T510">
            <v>12995.73</v>
          </cell>
        </row>
        <row r="511">
          <cell r="A511" t="str">
            <v>60000</v>
          </cell>
          <cell r="B511" t="str">
            <v>INVERSIÓN PÚBLICA</v>
          </cell>
          <cell r="C511" t="str">
            <v>03</v>
          </cell>
          <cell r="E511">
            <v>11696558.09</v>
          </cell>
          <cell r="T511">
            <v>3475062.96</v>
          </cell>
        </row>
        <row r="512">
          <cell r="A512" t="str">
            <v>62000</v>
          </cell>
          <cell r="B512" t="str">
            <v>OBRA PÚBLICA EN BIENES PROPIOS</v>
          </cell>
          <cell r="C512" t="str">
            <v>03</v>
          </cell>
          <cell r="E512">
            <v>11696558.09</v>
          </cell>
          <cell r="T512">
            <v>3475062.96</v>
          </cell>
        </row>
        <row r="513">
          <cell r="A513" t="str">
            <v>62400</v>
          </cell>
          <cell r="B513" t="str">
            <v>División de terrenos y construcción de obras de urbanización</v>
          </cell>
          <cell r="C513" t="str">
            <v>03</v>
          </cell>
          <cell r="E513">
            <v>11296558.09</v>
          </cell>
          <cell r="T513">
            <v>3475062.96</v>
          </cell>
        </row>
        <row r="514">
          <cell r="A514" t="str">
            <v>62401</v>
          </cell>
          <cell r="B514" t="str">
            <v>División de terrenos y construcción de obras de urbanización</v>
          </cell>
          <cell r="C514" t="str">
            <v>03</v>
          </cell>
          <cell r="E514">
            <v>11296558.09</v>
          </cell>
          <cell r="T514">
            <v>3475062.96</v>
          </cell>
        </row>
        <row r="515">
          <cell r="A515" t="str">
            <v>62900</v>
          </cell>
          <cell r="B515" t="str">
            <v>Trabajos de acabados en edificaciones y otros trabajos especializados</v>
          </cell>
          <cell r="C515" t="str">
            <v>03</v>
          </cell>
          <cell r="E515">
            <v>400000</v>
          </cell>
          <cell r="T515">
            <v>0</v>
          </cell>
        </row>
        <row r="516">
          <cell r="A516" t="str">
            <v>62901</v>
          </cell>
          <cell r="B516" t="str">
            <v>Trabajos de acabados en edificaciones y otros trabajos especializados</v>
          </cell>
          <cell r="C516" t="str">
            <v>03</v>
          </cell>
          <cell r="E516">
            <v>400000</v>
          </cell>
          <cell r="T516">
            <v>0</v>
          </cell>
        </row>
        <row r="517">
          <cell r="B517" t="str">
            <v>OPERACION</v>
          </cell>
          <cell r="C517" t="str">
            <v>03</v>
          </cell>
          <cell r="E517">
            <v>35770003.619999997</v>
          </cell>
          <cell r="T517">
            <v>20704972.280000001</v>
          </cell>
        </row>
        <row r="518">
          <cell r="C518" t="str">
            <v>04</v>
          </cell>
        </row>
        <row r="519">
          <cell r="A519" t="str">
            <v>10000</v>
          </cell>
          <cell r="B519" t="str">
            <v>SERVICIOS PERSONALES</v>
          </cell>
          <cell r="C519" t="str">
            <v>04</v>
          </cell>
          <cell r="E519">
            <v>1551150.57</v>
          </cell>
          <cell r="T519">
            <v>1028272.91</v>
          </cell>
        </row>
        <row r="520">
          <cell r="A520" t="str">
            <v>11000</v>
          </cell>
          <cell r="B520" t="str">
            <v>REMUNERACIONES AL PERSONAL DE CARÁCTER PERMANENTE</v>
          </cell>
          <cell r="C520" t="str">
            <v>04</v>
          </cell>
          <cell r="E520">
            <v>868404.65</v>
          </cell>
          <cell r="T520">
            <v>649154.77</v>
          </cell>
        </row>
        <row r="521">
          <cell r="A521" t="str">
            <v>11300</v>
          </cell>
          <cell r="B521" t="str">
            <v>Sueldos base al personal permanente</v>
          </cell>
          <cell r="C521" t="str">
            <v>04</v>
          </cell>
          <cell r="E521">
            <v>868404.65</v>
          </cell>
          <cell r="T521">
            <v>649154.77</v>
          </cell>
        </row>
        <row r="522">
          <cell r="A522" t="str">
            <v>11301</v>
          </cell>
          <cell r="B522" t="str">
            <v>Sueldos base al personal permanente</v>
          </cell>
          <cell r="C522" t="str">
            <v>04</v>
          </cell>
          <cell r="E522">
            <v>868404.65</v>
          </cell>
          <cell r="T522">
            <v>649154.77</v>
          </cell>
        </row>
        <row r="523">
          <cell r="A523" t="str">
            <v>13000</v>
          </cell>
          <cell r="B523" t="str">
            <v>REMUNERACIONES ADICIONALES Y ESPECIALES</v>
          </cell>
          <cell r="C523" t="str">
            <v>04</v>
          </cell>
          <cell r="E523">
            <v>247216.36</v>
          </cell>
          <cell r="T523">
            <v>88033.27</v>
          </cell>
        </row>
        <row r="524">
          <cell r="A524" t="str">
            <v>13200</v>
          </cell>
          <cell r="B524" t="str">
            <v>Primas de vacaciones, dominical y gratificación de fin de año</v>
          </cell>
          <cell r="C524" t="str">
            <v>04</v>
          </cell>
          <cell r="E524">
            <v>195281.85</v>
          </cell>
          <cell r="T524">
            <v>51091.03</v>
          </cell>
        </row>
        <row r="525">
          <cell r="A525" t="str">
            <v>13201</v>
          </cell>
          <cell r="B525" t="str">
            <v>Gratificación anual</v>
          </cell>
          <cell r="C525" t="str">
            <v>04</v>
          </cell>
          <cell r="E525">
            <v>123124.64</v>
          </cell>
          <cell r="T525">
            <v>15558.66</v>
          </cell>
        </row>
        <row r="526">
          <cell r="A526" t="str">
            <v>13202</v>
          </cell>
          <cell r="B526" t="str">
            <v>Prima Vacacional</v>
          </cell>
          <cell r="C526" t="str">
            <v>04</v>
          </cell>
          <cell r="E526">
            <v>72157.210000000006</v>
          </cell>
          <cell r="T526">
            <v>35532.370000000003</v>
          </cell>
        </row>
        <row r="527">
          <cell r="A527" t="str">
            <v>13300</v>
          </cell>
          <cell r="B527" t="str">
            <v>Horas extraordinarias</v>
          </cell>
          <cell r="C527" t="str">
            <v>04</v>
          </cell>
          <cell r="E527">
            <v>14377.51</v>
          </cell>
          <cell r="T527">
            <v>8774.49</v>
          </cell>
        </row>
        <row r="528">
          <cell r="A528" t="str">
            <v>13301</v>
          </cell>
          <cell r="B528" t="str">
            <v>Horas extraordinarias</v>
          </cell>
          <cell r="C528" t="str">
            <v>04</v>
          </cell>
          <cell r="E528">
            <v>1207.52</v>
          </cell>
          <cell r="T528">
            <v>232.41</v>
          </cell>
        </row>
        <row r="529">
          <cell r="C529" t="str">
            <v>04</v>
          </cell>
        </row>
        <row r="530">
          <cell r="A530" t="str">
            <v>13303</v>
          </cell>
          <cell r="B530" t="str">
            <v>Día Festivo</v>
          </cell>
          <cell r="C530" t="str">
            <v>04</v>
          </cell>
          <cell r="E530">
            <v>13169.99</v>
          </cell>
          <cell r="T530">
            <v>8542.08</v>
          </cell>
        </row>
        <row r="531">
          <cell r="A531" t="str">
            <v>13400</v>
          </cell>
          <cell r="B531" t="str">
            <v>Compensaciones</v>
          </cell>
          <cell r="C531" t="str">
            <v>04</v>
          </cell>
          <cell r="E531">
            <v>37557</v>
          </cell>
          <cell r="T531">
            <v>28167.75</v>
          </cell>
        </row>
        <row r="532">
          <cell r="A532" t="str">
            <v>13401</v>
          </cell>
          <cell r="B532" t="str">
            <v>Compensaciones</v>
          </cell>
          <cell r="C532" t="str">
            <v>04</v>
          </cell>
          <cell r="E532">
            <v>37557</v>
          </cell>
          <cell r="T532">
            <v>28167.75</v>
          </cell>
        </row>
        <row r="533">
          <cell r="A533" t="str">
            <v>14000</v>
          </cell>
          <cell r="B533" t="str">
            <v>SEGURIDAD SOCIAL</v>
          </cell>
          <cell r="C533" t="str">
            <v>04</v>
          </cell>
          <cell r="E533">
            <v>247940.65</v>
          </cell>
          <cell r="T533">
            <v>146417.63</v>
          </cell>
        </row>
        <row r="534">
          <cell r="A534" t="str">
            <v>14100</v>
          </cell>
          <cell r="B534" t="str">
            <v>Aportaciones de seguridad social</v>
          </cell>
          <cell r="C534" t="str">
            <v>04</v>
          </cell>
          <cell r="E534">
            <v>14872.83</v>
          </cell>
          <cell r="T534">
            <v>9915.9699999999993</v>
          </cell>
        </row>
        <row r="535">
          <cell r="A535" t="str">
            <v>14101</v>
          </cell>
          <cell r="B535" t="str">
            <v>Aportaciones a Pensiones</v>
          </cell>
          <cell r="C535" t="str">
            <v>04</v>
          </cell>
          <cell r="E535">
            <v>14102.43</v>
          </cell>
          <cell r="T535">
            <v>9569.02</v>
          </cell>
        </row>
        <row r="536">
          <cell r="A536" t="str">
            <v>14103</v>
          </cell>
          <cell r="B536" t="str">
            <v>Aportaciones al ICHISAL</v>
          </cell>
          <cell r="C536" t="str">
            <v>04</v>
          </cell>
          <cell r="E536">
            <v>770.4</v>
          </cell>
          <cell r="T536">
            <v>346.95</v>
          </cell>
        </row>
        <row r="537">
          <cell r="A537" t="str">
            <v>14300</v>
          </cell>
          <cell r="B537" t="str">
            <v>Aportaciones al sistema para el retiro</v>
          </cell>
          <cell r="C537" t="str">
            <v>04</v>
          </cell>
          <cell r="E537">
            <v>215140.58</v>
          </cell>
          <cell r="T537">
            <v>136501.66</v>
          </cell>
        </row>
        <row r="538">
          <cell r="A538" t="str">
            <v>14301</v>
          </cell>
          <cell r="B538" t="str">
            <v>Aportaciones para el fondo propio</v>
          </cell>
          <cell r="C538" t="str">
            <v>04</v>
          </cell>
          <cell r="E538">
            <v>215140.58</v>
          </cell>
          <cell r="T538">
            <v>136501.66</v>
          </cell>
        </row>
        <row r="539">
          <cell r="A539" t="str">
            <v>14400</v>
          </cell>
          <cell r="B539" t="str">
            <v>Aportaciones para seguros</v>
          </cell>
          <cell r="C539" t="str">
            <v>04</v>
          </cell>
          <cell r="E539">
            <v>17927.240000000002</v>
          </cell>
          <cell r="T539">
            <v>0</v>
          </cell>
        </row>
        <row r="540">
          <cell r="A540" t="str">
            <v>14401</v>
          </cell>
          <cell r="B540" t="str">
            <v>Aportaciones para seguros</v>
          </cell>
          <cell r="C540" t="str">
            <v>04</v>
          </cell>
          <cell r="E540">
            <v>17927.240000000002</v>
          </cell>
          <cell r="T540">
            <v>0</v>
          </cell>
        </row>
        <row r="541">
          <cell r="A541" t="str">
            <v>15000</v>
          </cell>
          <cell r="B541" t="str">
            <v>OTRAS PRESTACIONES SOCIALES Y ECONÓMICAS</v>
          </cell>
          <cell r="C541" t="str">
            <v>04</v>
          </cell>
          <cell r="E541">
            <v>187588.91</v>
          </cell>
          <cell r="T541">
            <v>144667.24</v>
          </cell>
        </row>
        <row r="542">
          <cell r="A542" t="str">
            <v>15400</v>
          </cell>
          <cell r="B542" t="str">
            <v>Prestaciones contractuales</v>
          </cell>
          <cell r="C542" t="str">
            <v>04</v>
          </cell>
          <cell r="E542">
            <v>187588.91</v>
          </cell>
          <cell r="T542">
            <v>144667.24</v>
          </cell>
        </row>
        <row r="543">
          <cell r="A543" t="str">
            <v>15401</v>
          </cell>
          <cell r="B543" t="str">
            <v>Ayuda para lentes</v>
          </cell>
          <cell r="C543" t="str">
            <v>04</v>
          </cell>
          <cell r="E543">
            <v>2000</v>
          </cell>
          <cell r="T543">
            <v>2000</v>
          </cell>
        </row>
        <row r="544">
          <cell r="A544" t="str">
            <v>15404</v>
          </cell>
          <cell r="B544" t="str">
            <v>Despensa</v>
          </cell>
          <cell r="C544" t="str">
            <v>04</v>
          </cell>
          <cell r="E544">
            <v>158359.92000000001</v>
          </cell>
          <cell r="T544">
            <v>118432.24</v>
          </cell>
        </row>
        <row r="545">
          <cell r="A545" t="str">
            <v>15407</v>
          </cell>
          <cell r="B545" t="str">
            <v>Aguabono</v>
          </cell>
          <cell r="C545" t="str">
            <v>04</v>
          </cell>
          <cell r="E545">
            <v>22778.16</v>
          </cell>
          <cell r="T545">
            <v>20197</v>
          </cell>
        </row>
        <row r="546">
          <cell r="A546" t="str">
            <v>15408</v>
          </cell>
          <cell r="B546" t="str">
            <v>2% Sobre Sueldo</v>
          </cell>
          <cell r="C546" t="str">
            <v>04</v>
          </cell>
          <cell r="E546">
            <v>4450.83</v>
          </cell>
          <cell r="T546">
            <v>4038</v>
          </cell>
        </row>
        <row r="547">
          <cell r="A547" t="str">
            <v>20000</v>
          </cell>
          <cell r="B547" t="str">
            <v>MATERIALES Y SUMINISTROS</v>
          </cell>
          <cell r="C547" t="str">
            <v>04</v>
          </cell>
          <cell r="E547">
            <v>627258.55000000005</v>
          </cell>
          <cell r="T547">
            <v>435314.53</v>
          </cell>
        </row>
        <row r="548">
          <cell r="A548" t="str">
            <v>21000</v>
          </cell>
          <cell r="B548" t="str">
            <v>MATERIALES DE ADMINISTRACIÓN, EMISIÓN DE DOCUMENTOS Y ARTÍCULOS OFICIALES</v>
          </cell>
          <cell r="C548" t="str">
            <v>04</v>
          </cell>
          <cell r="E548">
            <v>13463.1</v>
          </cell>
          <cell r="T548">
            <v>11785.35</v>
          </cell>
        </row>
        <row r="549">
          <cell r="A549" t="str">
            <v>21600</v>
          </cell>
          <cell r="B549" t="str">
            <v>Material de limpieza</v>
          </cell>
          <cell r="C549" t="str">
            <v>04</v>
          </cell>
          <cell r="E549">
            <v>12482.31</v>
          </cell>
          <cell r="T549">
            <v>11785.35</v>
          </cell>
        </row>
        <row r="550">
          <cell r="A550" t="str">
            <v>21601</v>
          </cell>
          <cell r="B550" t="str">
            <v>Material de limpieza</v>
          </cell>
          <cell r="C550" t="str">
            <v>04</v>
          </cell>
          <cell r="E550">
            <v>12482.31</v>
          </cell>
          <cell r="T550">
            <v>11785.35</v>
          </cell>
        </row>
        <row r="551">
          <cell r="A551" t="str">
            <v>21800</v>
          </cell>
          <cell r="B551" t="str">
            <v>Materiales para el registro e identificación de bienes y personas</v>
          </cell>
          <cell r="C551" t="str">
            <v>04</v>
          </cell>
          <cell r="E551">
            <v>980.79</v>
          </cell>
          <cell r="T551">
            <v>0</v>
          </cell>
        </row>
        <row r="552">
          <cell r="A552" t="str">
            <v>21802</v>
          </cell>
          <cell r="B552" t="str">
            <v>Impresiones Oficiales, Formatos y Formas Valoradas</v>
          </cell>
          <cell r="C552" t="str">
            <v>04</v>
          </cell>
          <cell r="E552">
            <v>980.79</v>
          </cell>
          <cell r="T552">
            <v>0</v>
          </cell>
        </row>
        <row r="553">
          <cell r="A553" t="str">
            <v>24000</v>
          </cell>
          <cell r="B553" t="str">
            <v>MATERIALES Y ARTÍCULOS DE CONSTRUCCIÓN Y DE REPARACIÓN</v>
          </cell>
          <cell r="C553" t="str">
            <v>04</v>
          </cell>
          <cell r="E553">
            <v>62800.95</v>
          </cell>
          <cell r="T553">
            <v>22811.68</v>
          </cell>
        </row>
        <row r="554">
          <cell r="A554" t="str">
            <v>24600</v>
          </cell>
          <cell r="B554" t="str">
            <v>Material eléctrico y electrónico</v>
          </cell>
          <cell r="C554" t="str">
            <v>04</v>
          </cell>
          <cell r="E554">
            <v>26222.5</v>
          </cell>
          <cell r="T554">
            <v>11313.09</v>
          </cell>
        </row>
        <row r="555">
          <cell r="A555" t="str">
            <v>24601</v>
          </cell>
          <cell r="B555" t="str">
            <v>Material eléctrico y electrónico</v>
          </cell>
          <cell r="C555" t="str">
            <v>04</v>
          </cell>
          <cell r="E555">
            <v>26222.5</v>
          </cell>
          <cell r="T555">
            <v>11313.09</v>
          </cell>
        </row>
        <row r="556">
          <cell r="A556" t="str">
            <v>24700</v>
          </cell>
          <cell r="B556" t="str">
            <v>Artículos metálicos para la construcción</v>
          </cell>
          <cell r="C556" t="str">
            <v>04</v>
          </cell>
          <cell r="E556">
            <v>21076.51</v>
          </cell>
          <cell r="T556">
            <v>279.89999999999998</v>
          </cell>
        </row>
        <row r="557">
          <cell r="A557" t="str">
            <v>24701</v>
          </cell>
          <cell r="B557" t="str">
            <v>Artículos metálicos para la construcción</v>
          </cell>
          <cell r="C557" t="str">
            <v>04</v>
          </cell>
          <cell r="E557">
            <v>21076.51</v>
          </cell>
          <cell r="T557">
            <v>279.89999999999998</v>
          </cell>
        </row>
        <row r="558">
          <cell r="A558" t="str">
            <v>24900</v>
          </cell>
          <cell r="B558" t="str">
            <v>Otros materiales y artículos de construcción y reparación</v>
          </cell>
          <cell r="C558" t="str">
            <v>04</v>
          </cell>
          <cell r="E558">
            <v>15501.94</v>
          </cell>
          <cell r="T558">
            <v>11218.69</v>
          </cell>
        </row>
        <row r="559">
          <cell r="A559" t="str">
            <v>24901</v>
          </cell>
          <cell r="B559" t="str">
            <v>Otros materiales y artículos de construcción y reparación</v>
          </cell>
          <cell r="C559" t="str">
            <v>04</v>
          </cell>
          <cell r="E559">
            <v>15501.94</v>
          </cell>
          <cell r="T559">
            <v>11218.69</v>
          </cell>
        </row>
        <row r="560">
          <cell r="A560" t="str">
            <v>25000</v>
          </cell>
          <cell r="B560" t="str">
            <v>PRODUCTOS QUÍMICOS, FARMACÉUTICOS Y DE LABORATORIO</v>
          </cell>
          <cell r="C560" t="str">
            <v>04</v>
          </cell>
          <cell r="E560">
            <v>222947.69</v>
          </cell>
          <cell r="T560">
            <v>212787.99</v>
          </cell>
        </row>
        <row r="561">
          <cell r="A561" t="str">
            <v>25500</v>
          </cell>
          <cell r="B561" t="str">
            <v>Materiales, accesorios y suministros de laboratorio</v>
          </cell>
          <cell r="C561" t="str">
            <v>04</v>
          </cell>
          <cell r="E561">
            <v>280.2</v>
          </cell>
          <cell r="T561">
            <v>0</v>
          </cell>
        </row>
        <row r="562">
          <cell r="A562" t="str">
            <v>25501</v>
          </cell>
          <cell r="B562" t="str">
            <v>Materiales, accesorios y suministros de laboratorio</v>
          </cell>
          <cell r="C562" t="str">
            <v>04</v>
          </cell>
          <cell r="E562">
            <v>280.2</v>
          </cell>
          <cell r="T562">
            <v>0</v>
          </cell>
        </row>
        <row r="563">
          <cell r="A563" t="str">
            <v>25600</v>
          </cell>
          <cell r="B563" t="str">
            <v>Fibras sintéticas, hules, plásticos y derivados</v>
          </cell>
          <cell r="C563" t="str">
            <v>04</v>
          </cell>
          <cell r="E563">
            <v>5225.6400000000003</v>
          </cell>
          <cell r="T563">
            <v>2213.13</v>
          </cell>
        </row>
        <row r="564">
          <cell r="A564" t="str">
            <v>25601</v>
          </cell>
          <cell r="B564" t="str">
            <v>Fibras sintéticas, hules, plásticos y derivados (PVC)</v>
          </cell>
          <cell r="C564" t="str">
            <v>04</v>
          </cell>
          <cell r="E564">
            <v>5225.6400000000003</v>
          </cell>
          <cell r="T564">
            <v>2213.13</v>
          </cell>
        </row>
        <row r="565">
          <cell r="A565" t="str">
            <v>25900</v>
          </cell>
          <cell r="B565" t="str">
            <v>Otros productos químicos</v>
          </cell>
          <cell r="C565" t="str">
            <v>04</v>
          </cell>
          <cell r="E565">
            <v>217441.85</v>
          </cell>
          <cell r="T565">
            <v>210574.86</v>
          </cell>
        </row>
        <row r="566">
          <cell r="A566" t="str">
            <v>25901</v>
          </cell>
          <cell r="B566" t="str">
            <v>Otros productos químicos</v>
          </cell>
          <cell r="C566" t="str">
            <v>04</v>
          </cell>
          <cell r="E566">
            <v>217441.85</v>
          </cell>
          <cell r="T566">
            <v>210574.86</v>
          </cell>
        </row>
        <row r="567">
          <cell r="A567" t="str">
            <v>26000</v>
          </cell>
          <cell r="B567" t="str">
            <v>COMBUSTIBLES, LUBRICANTES Y ADITIVOS</v>
          </cell>
          <cell r="C567" t="str">
            <v>04</v>
          </cell>
          <cell r="E567">
            <v>258553.09</v>
          </cell>
          <cell r="T567">
            <v>159398.35999999999</v>
          </cell>
        </row>
        <row r="568">
          <cell r="A568" t="str">
            <v>26100</v>
          </cell>
          <cell r="B568" t="str">
            <v>Combustibles, lubricantes y aditivos</v>
          </cell>
          <cell r="C568" t="str">
            <v>04</v>
          </cell>
          <cell r="E568">
            <v>258553.09</v>
          </cell>
          <cell r="T568">
            <v>159398.35999999999</v>
          </cell>
        </row>
        <row r="569">
          <cell r="A569" t="str">
            <v>26101</v>
          </cell>
          <cell r="B569" t="str">
            <v>Combustible de Equipo de Transporte</v>
          </cell>
          <cell r="C569" t="str">
            <v>04</v>
          </cell>
          <cell r="E569">
            <v>247669.2</v>
          </cell>
          <cell r="T569">
            <v>159398.35999999999</v>
          </cell>
        </row>
        <row r="570">
          <cell r="C570" t="str">
            <v>04</v>
          </cell>
        </row>
        <row r="571">
          <cell r="A571" t="str">
            <v>26102</v>
          </cell>
          <cell r="B571" t="str">
            <v>Lubricantes y Aditivos Equipo de Transporte</v>
          </cell>
          <cell r="C571" t="str">
            <v>04</v>
          </cell>
          <cell r="E571">
            <v>10883.89</v>
          </cell>
          <cell r="T571">
            <v>0</v>
          </cell>
        </row>
        <row r="572">
          <cell r="A572" t="str">
            <v>27000</v>
          </cell>
          <cell r="B572" t="str">
            <v>VESTUARIO, BLANCOS, PRENDAS DE PROTECCIÓN Y ARTÍCULOS DEPORTIVOS</v>
          </cell>
          <cell r="C572" t="str">
            <v>04</v>
          </cell>
          <cell r="E572">
            <v>39690.230000000003</v>
          </cell>
          <cell r="T572">
            <v>2824.22</v>
          </cell>
        </row>
        <row r="573">
          <cell r="A573" t="str">
            <v>27100</v>
          </cell>
          <cell r="B573" t="str">
            <v>Vestuario y uniformes</v>
          </cell>
          <cell r="C573" t="str">
            <v>04</v>
          </cell>
          <cell r="E573">
            <v>34756.69</v>
          </cell>
          <cell r="T573">
            <v>2426.2199999999998</v>
          </cell>
        </row>
        <row r="574">
          <cell r="A574" t="str">
            <v>27101</v>
          </cell>
          <cell r="B574" t="str">
            <v>Vestuario y uniformes</v>
          </cell>
          <cell r="C574" t="str">
            <v>04</v>
          </cell>
          <cell r="E574">
            <v>34756.69</v>
          </cell>
          <cell r="T574">
            <v>2426.2199999999998</v>
          </cell>
        </row>
        <row r="575">
          <cell r="A575" t="str">
            <v>27200</v>
          </cell>
          <cell r="B575" t="str">
            <v>Prendas de seguridad y protección personal</v>
          </cell>
          <cell r="C575" t="str">
            <v>04</v>
          </cell>
          <cell r="E575">
            <v>4933.54</v>
          </cell>
          <cell r="T575">
            <v>398</v>
          </cell>
        </row>
        <row r="576">
          <cell r="A576" t="str">
            <v>27201</v>
          </cell>
          <cell r="B576" t="str">
            <v>Prendas de seguridad y protección personal</v>
          </cell>
          <cell r="C576" t="str">
            <v>04</v>
          </cell>
          <cell r="E576">
            <v>4933.54</v>
          </cell>
          <cell r="T576">
            <v>398</v>
          </cell>
        </row>
        <row r="577">
          <cell r="A577" t="str">
            <v>29000</v>
          </cell>
          <cell r="B577" t="str">
            <v>HERRAMIENTAS, REFACCIONES Y ACCESORIOS MENORES</v>
          </cell>
          <cell r="C577" t="str">
            <v>04</v>
          </cell>
          <cell r="E577">
            <v>29803.49</v>
          </cell>
          <cell r="T577">
            <v>25706.93</v>
          </cell>
        </row>
        <row r="578">
          <cell r="A578" t="str">
            <v>29100</v>
          </cell>
          <cell r="B578" t="str">
            <v>Herramientas menores</v>
          </cell>
          <cell r="C578" t="str">
            <v>04</v>
          </cell>
          <cell r="E578">
            <v>2327.21</v>
          </cell>
          <cell r="T578">
            <v>2274.98</v>
          </cell>
        </row>
        <row r="579">
          <cell r="A579" t="str">
            <v>29101</v>
          </cell>
          <cell r="B579" t="str">
            <v>Herramientas menores</v>
          </cell>
          <cell r="C579" t="str">
            <v>04</v>
          </cell>
          <cell r="E579">
            <v>2327.21</v>
          </cell>
          <cell r="T579">
            <v>2274.98</v>
          </cell>
        </row>
        <row r="580">
          <cell r="A580" t="str">
            <v>29200</v>
          </cell>
          <cell r="B580" t="str">
            <v>Refacciones y accesorios menores de edificios</v>
          </cell>
          <cell r="C580" t="str">
            <v>04</v>
          </cell>
          <cell r="E580">
            <v>899.14</v>
          </cell>
          <cell r="T580">
            <v>0</v>
          </cell>
        </row>
        <row r="581">
          <cell r="A581" t="str">
            <v>29201</v>
          </cell>
          <cell r="B581" t="str">
            <v>Refacciones y accesorios menores de edificios</v>
          </cell>
          <cell r="C581" t="str">
            <v>04</v>
          </cell>
          <cell r="E581">
            <v>899.14</v>
          </cell>
          <cell r="T581">
            <v>0</v>
          </cell>
        </row>
        <row r="582">
          <cell r="A582" t="str">
            <v>29600</v>
          </cell>
          <cell r="B582" t="str">
            <v>Refacciones y accesorios menores de equipo de transporte</v>
          </cell>
          <cell r="C582" t="str">
            <v>04</v>
          </cell>
          <cell r="E582">
            <v>7706.94</v>
          </cell>
          <cell r="T582">
            <v>7614.96</v>
          </cell>
        </row>
        <row r="583">
          <cell r="A583" t="str">
            <v>29601</v>
          </cell>
          <cell r="B583" t="str">
            <v>Refacciones y accesorios menores de equipo de transporte</v>
          </cell>
          <cell r="C583" t="str">
            <v>04</v>
          </cell>
          <cell r="E583">
            <v>7706.94</v>
          </cell>
          <cell r="T583">
            <v>7614.96</v>
          </cell>
        </row>
        <row r="584">
          <cell r="A584" t="str">
            <v>29800</v>
          </cell>
          <cell r="B584" t="str">
            <v>Refacciones y accesorios menores de maquinaria y otros equipos</v>
          </cell>
          <cell r="C584" t="str">
            <v>04</v>
          </cell>
          <cell r="E584">
            <v>18870.2</v>
          </cell>
          <cell r="T584">
            <v>15816.99</v>
          </cell>
        </row>
        <row r="585">
          <cell r="A585" t="str">
            <v>29801</v>
          </cell>
          <cell r="B585" t="str">
            <v>Refacciones y accesorios menores de maquinaria y otros equipos</v>
          </cell>
          <cell r="C585" t="str">
            <v>04</v>
          </cell>
          <cell r="E585">
            <v>18870.2</v>
          </cell>
          <cell r="T585">
            <v>15816.99</v>
          </cell>
        </row>
        <row r="586">
          <cell r="A586" t="str">
            <v>30000</v>
          </cell>
          <cell r="B586" t="str">
            <v>SERVICIOS GENERALES</v>
          </cell>
          <cell r="C586" t="str">
            <v>04</v>
          </cell>
          <cell r="E586">
            <v>2512662.58</v>
          </cell>
          <cell r="T586">
            <v>1926130.28</v>
          </cell>
        </row>
        <row r="587">
          <cell r="A587" t="str">
            <v>31000</v>
          </cell>
          <cell r="B587" t="str">
            <v>SERVICIOS BÁSICOS</v>
          </cell>
          <cell r="C587" t="str">
            <v>04</v>
          </cell>
          <cell r="E587">
            <v>2012005.54</v>
          </cell>
          <cell r="T587">
            <v>1487873.54</v>
          </cell>
        </row>
        <row r="588">
          <cell r="A588" t="str">
            <v>31100</v>
          </cell>
          <cell r="B588" t="str">
            <v>Energía eléctrica</v>
          </cell>
          <cell r="C588" t="str">
            <v>04</v>
          </cell>
          <cell r="E588">
            <v>1996591.6</v>
          </cell>
          <cell r="T588">
            <v>1483534.41</v>
          </cell>
        </row>
        <row r="589">
          <cell r="A589" t="str">
            <v>31101</v>
          </cell>
          <cell r="B589" t="str">
            <v>Energía eléctrica</v>
          </cell>
          <cell r="C589" t="str">
            <v>04</v>
          </cell>
          <cell r="E589">
            <v>1996591.6</v>
          </cell>
          <cell r="T589">
            <v>1483534.41</v>
          </cell>
        </row>
        <row r="590">
          <cell r="A590" t="str">
            <v>31200</v>
          </cell>
          <cell r="B590" t="str">
            <v>Gas</v>
          </cell>
          <cell r="C590" t="str">
            <v>04</v>
          </cell>
          <cell r="E590">
            <v>10169.969999999999</v>
          </cell>
          <cell r="T590">
            <v>0</v>
          </cell>
        </row>
        <row r="591">
          <cell r="A591" t="str">
            <v>31201</v>
          </cell>
          <cell r="B591" t="str">
            <v>Gas</v>
          </cell>
          <cell r="C591" t="str">
            <v>04</v>
          </cell>
          <cell r="E591">
            <v>10169.969999999999</v>
          </cell>
          <cell r="T591">
            <v>0</v>
          </cell>
        </row>
        <row r="592">
          <cell r="A592" t="str">
            <v>31500</v>
          </cell>
          <cell r="B592" t="str">
            <v>Telefonía celular</v>
          </cell>
          <cell r="C592" t="str">
            <v>04</v>
          </cell>
          <cell r="E592">
            <v>5243.97</v>
          </cell>
          <cell r="T592">
            <v>4339.13</v>
          </cell>
        </row>
        <row r="593">
          <cell r="A593" t="str">
            <v>31501</v>
          </cell>
          <cell r="B593" t="str">
            <v>Telefonía celular</v>
          </cell>
          <cell r="C593" t="str">
            <v>04</v>
          </cell>
          <cell r="E593">
            <v>5243.97</v>
          </cell>
          <cell r="T593">
            <v>4339.13</v>
          </cell>
        </row>
        <row r="594">
          <cell r="A594" t="str">
            <v>33000</v>
          </cell>
          <cell r="B594" t="str">
            <v>SERVICIOS PROFESIONALES, CIENTÍFICOS, TÉCNICOS Y OTROS SERVICIOS</v>
          </cell>
          <cell r="C594" t="str">
            <v>04</v>
          </cell>
          <cell r="E594">
            <v>425880</v>
          </cell>
          <cell r="T594">
            <v>391611</v>
          </cell>
        </row>
        <row r="595">
          <cell r="A595" t="str">
            <v>33200</v>
          </cell>
          <cell r="B595" t="str">
            <v>Servicios de diseño, arquitectura, ingeniería y actividades relacionadas</v>
          </cell>
          <cell r="C595" t="str">
            <v>04</v>
          </cell>
          <cell r="E595">
            <v>425880</v>
          </cell>
          <cell r="T595">
            <v>391611</v>
          </cell>
        </row>
        <row r="596">
          <cell r="A596" t="str">
            <v>33201</v>
          </cell>
          <cell r="B596" t="str">
            <v>Servicios de diseño, arquitectura, ingeniería y actividades relacionadas</v>
          </cell>
          <cell r="C596" t="str">
            <v>04</v>
          </cell>
          <cell r="E596">
            <v>425880</v>
          </cell>
          <cell r="T596">
            <v>391611</v>
          </cell>
        </row>
        <row r="597">
          <cell r="A597" t="str">
            <v>34000</v>
          </cell>
          <cell r="B597" t="str">
            <v>SERVICIOS FINANCIEROS, BANCARIOS Y COMERCIALES</v>
          </cell>
          <cell r="C597" t="str">
            <v>04</v>
          </cell>
          <cell r="E597">
            <v>42122.95</v>
          </cell>
          <cell r="T597">
            <v>42122.95</v>
          </cell>
        </row>
        <row r="598">
          <cell r="A598" t="str">
            <v>34500</v>
          </cell>
          <cell r="B598" t="str">
            <v>Seguro de bienes patrimoniales</v>
          </cell>
          <cell r="C598" t="str">
            <v>04</v>
          </cell>
          <cell r="E598">
            <v>42122.95</v>
          </cell>
          <cell r="T598">
            <v>42122.95</v>
          </cell>
        </row>
        <row r="599">
          <cell r="A599" t="str">
            <v>34501</v>
          </cell>
          <cell r="B599" t="str">
            <v>Seguro de bienes patrimoniales</v>
          </cell>
          <cell r="C599" t="str">
            <v>04</v>
          </cell>
          <cell r="E599">
            <v>42122.95</v>
          </cell>
          <cell r="T599">
            <v>42122.95</v>
          </cell>
        </row>
        <row r="600">
          <cell r="A600" t="str">
            <v>35000</v>
          </cell>
          <cell r="B600" t="str">
            <v>SERVICIOS DE INSTALACIÓN, REPARACIÓN, MANTENIMIENTO Y CONSERVACIÓN</v>
          </cell>
          <cell r="C600" t="str">
            <v>04</v>
          </cell>
          <cell r="E600">
            <v>20735.93</v>
          </cell>
          <cell r="T600">
            <v>3282.07</v>
          </cell>
        </row>
        <row r="601">
          <cell r="A601" t="str">
            <v>35500</v>
          </cell>
          <cell r="B601" t="str">
            <v>Reparación y mantenimiento de equipo de transporte</v>
          </cell>
          <cell r="C601" t="str">
            <v>04</v>
          </cell>
          <cell r="E601">
            <v>2340.2199999999998</v>
          </cell>
          <cell r="T601">
            <v>1200</v>
          </cell>
        </row>
        <row r="602">
          <cell r="A602" t="str">
            <v>35501</v>
          </cell>
          <cell r="B602" t="str">
            <v>Reparación y mantenimiento de equipo de transporte</v>
          </cell>
          <cell r="C602" t="str">
            <v>04</v>
          </cell>
          <cell r="E602">
            <v>2340.2199999999998</v>
          </cell>
          <cell r="T602">
            <v>1200</v>
          </cell>
        </row>
        <row r="603">
          <cell r="A603" t="str">
            <v>35700</v>
          </cell>
          <cell r="B603" t="str">
            <v>Instalación, reparación y mantenimiento de maquinaria, otros equipos y herramienta</v>
          </cell>
          <cell r="C603" t="str">
            <v>04</v>
          </cell>
          <cell r="E603">
            <v>18395.71</v>
          </cell>
          <cell r="T603">
            <v>2082.0700000000002</v>
          </cell>
        </row>
        <row r="604">
          <cell r="A604" t="str">
            <v>35701</v>
          </cell>
          <cell r="B604" t="str">
            <v>Instalación, reparación y mantenimiento de maquinaria, otros equipos y herramienta</v>
          </cell>
          <cell r="C604" t="str">
            <v>04</v>
          </cell>
          <cell r="E604">
            <v>18395.71</v>
          </cell>
          <cell r="T604">
            <v>2082.0700000000002</v>
          </cell>
        </row>
        <row r="605">
          <cell r="A605" t="str">
            <v>37000</v>
          </cell>
          <cell r="B605" t="str">
            <v>SERVICIOS DE TRASLADOS Y VIÁTICOS</v>
          </cell>
          <cell r="C605" t="str">
            <v>04</v>
          </cell>
          <cell r="E605">
            <v>11894.76</v>
          </cell>
          <cell r="T605">
            <v>1240.72</v>
          </cell>
        </row>
        <row r="606">
          <cell r="A606" t="str">
            <v>37500</v>
          </cell>
          <cell r="B606" t="str">
            <v>Viáticos en el país</v>
          </cell>
          <cell r="C606" t="str">
            <v>04</v>
          </cell>
          <cell r="E606">
            <v>11894.76</v>
          </cell>
          <cell r="T606">
            <v>1240.72</v>
          </cell>
        </row>
        <row r="607">
          <cell r="A607" t="str">
            <v>37502</v>
          </cell>
          <cell r="B607" t="str">
            <v>Viaticos Consulta Medica</v>
          </cell>
          <cell r="C607" t="str">
            <v>04</v>
          </cell>
          <cell r="E607">
            <v>11894.76</v>
          </cell>
          <cell r="T607">
            <v>1240.72</v>
          </cell>
        </row>
        <row r="608">
          <cell r="A608" t="str">
            <v>39000</v>
          </cell>
          <cell r="B608" t="str">
            <v>OTROS SERVICIOS GENERALES</v>
          </cell>
          <cell r="C608" t="str">
            <v>04</v>
          </cell>
          <cell r="E608">
            <v>23.4</v>
          </cell>
          <cell r="T608">
            <v>0</v>
          </cell>
        </row>
        <row r="609">
          <cell r="A609" t="str">
            <v>39200</v>
          </cell>
          <cell r="B609" t="str">
            <v>Impuestos y derechos</v>
          </cell>
          <cell r="C609" t="str">
            <v>04</v>
          </cell>
          <cell r="E609">
            <v>23.4</v>
          </cell>
          <cell r="T609">
            <v>0</v>
          </cell>
        </row>
        <row r="610">
          <cell r="A610" t="str">
            <v>39201</v>
          </cell>
          <cell r="B610" t="str">
            <v>Impuestos y derechos</v>
          </cell>
          <cell r="C610" t="str">
            <v>04</v>
          </cell>
          <cell r="E610">
            <v>23.4</v>
          </cell>
          <cell r="T610">
            <v>0</v>
          </cell>
        </row>
        <row r="611">
          <cell r="C611" t="str">
            <v>04</v>
          </cell>
        </row>
        <row r="612">
          <cell r="A612" t="str">
            <v>40000</v>
          </cell>
          <cell r="B612" t="str">
            <v>TRANSFERENCIAS, ASIGNACIONES, SUBSIDIOS Y OTRAS AYUDAS</v>
          </cell>
          <cell r="C612" t="str">
            <v>04</v>
          </cell>
          <cell r="E612">
            <v>120737.64</v>
          </cell>
          <cell r="T612">
            <v>73539.77</v>
          </cell>
        </row>
        <row r="613">
          <cell r="A613" t="str">
            <v>41000</v>
          </cell>
          <cell r="B613" t="str">
            <v>TRANSFERENCIAS INTERNAS Y ASIGNACIONES AL SECTOR PÚBLICO</v>
          </cell>
          <cell r="C613" t="str">
            <v>04</v>
          </cell>
          <cell r="E613">
            <v>120737.64</v>
          </cell>
          <cell r="T613">
            <v>73539.77</v>
          </cell>
        </row>
        <row r="614">
          <cell r="A614" t="str">
            <v>41500</v>
          </cell>
          <cell r="B614" t="str">
            <v>Transferencias internas otorgadas a entidades paraestatales no empresariales y no financieras</v>
          </cell>
          <cell r="C614" t="str">
            <v>04</v>
          </cell>
          <cell r="E614">
            <v>120737.64</v>
          </cell>
          <cell r="T614">
            <v>73539.77</v>
          </cell>
        </row>
        <row r="615">
          <cell r="A615" t="str">
            <v>41503</v>
          </cell>
          <cell r="B615" t="str">
            <v>Diferencial de servicio medico pensiones</v>
          </cell>
          <cell r="C615" t="str">
            <v>04</v>
          </cell>
          <cell r="E615">
            <v>120737.64</v>
          </cell>
          <cell r="T615">
            <v>73539.77</v>
          </cell>
        </row>
        <row r="616">
          <cell r="A616" t="str">
            <v>60000</v>
          </cell>
          <cell r="B616" t="str">
            <v>INVERSIÓN PÚBLICA</v>
          </cell>
          <cell r="C616" t="str">
            <v>04</v>
          </cell>
          <cell r="E616">
            <v>2200000</v>
          </cell>
          <cell r="T616">
            <v>2102967.87</v>
          </cell>
        </row>
        <row r="617">
          <cell r="A617" t="str">
            <v>62000</v>
          </cell>
          <cell r="B617" t="str">
            <v>OBRA PÚBLICA EN BIENES PROPIOS</v>
          </cell>
          <cell r="C617" t="str">
            <v>04</v>
          </cell>
          <cell r="E617">
            <v>2200000</v>
          </cell>
          <cell r="T617">
            <v>2102967.87</v>
          </cell>
        </row>
        <row r="618">
          <cell r="A618" t="str">
            <v>62400</v>
          </cell>
          <cell r="B618" t="str">
            <v>División de terrenos y construcción de obras de urbanización</v>
          </cell>
          <cell r="C618" t="str">
            <v>04</v>
          </cell>
          <cell r="E618">
            <v>2200000</v>
          </cell>
          <cell r="T618">
            <v>2102967.87</v>
          </cell>
        </row>
        <row r="619">
          <cell r="A619" t="str">
            <v>62401</v>
          </cell>
          <cell r="B619" t="str">
            <v>División de terrenos y construcción de obras de urbanización</v>
          </cell>
          <cell r="C619" t="str">
            <v>04</v>
          </cell>
          <cell r="E619">
            <v>2200000</v>
          </cell>
          <cell r="T619">
            <v>2102967.87</v>
          </cell>
        </row>
        <row r="620">
          <cell r="B620" t="str">
            <v>SANEAMIENTO</v>
          </cell>
          <cell r="C620" t="str">
            <v>04</v>
          </cell>
          <cell r="E620">
            <v>7011809.3399999999</v>
          </cell>
          <cell r="T620">
            <v>5566225.3600000003</v>
          </cell>
        </row>
        <row r="621">
          <cell r="C621" t="str">
            <v>05</v>
          </cell>
        </row>
        <row r="622">
          <cell r="A622" t="str">
            <v>10000</v>
          </cell>
          <cell r="B622" t="str">
            <v>SERVICIOS PERSONALES</v>
          </cell>
          <cell r="C622" t="str">
            <v>05</v>
          </cell>
          <cell r="E622">
            <v>1674663.72</v>
          </cell>
          <cell r="T622">
            <v>1157974.25</v>
          </cell>
        </row>
        <row r="623">
          <cell r="A623" t="str">
            <v>11000</v>
          </cell>
          <cell r="B623" t="str">
            <v>REMUNERACIONES AL PERSONAL DE CARÁCTER PERMANENTE</v>
          </cell>
          <cell r="C623" t="str">
            <v>05</v>
          </cell>
          <cell r="E623">
            <v>884957.43</v>
          </cell>
          <cell r="T623">
            <v>671143.74</v>
          </cell>
        </row>
        <row r="624">
          <cell r="A624" t="str">
            <v>11300</v>
          </cell>
          <cell r="B624" t="str">
            <v>Sueldos base al personal permanente</v>
          </cell>
          <cell r="C624" t="str">
            <v>05</v>
          </cell>
          <cell r="E624">
            <v>884957.43</v>
          </cell>
          <cell r="T624">
            <v>671143.74</v>
          </cell>
        </row>
        <row r="625">
          <cell r="A625" t="str">
            <v>11301</v>
          </cell>
          <cell r="B625" t="str">
            <v>Sueldos base al personal permanente</v>
          </cell>
          <cell r="C625" t="str">
            <v>05</v>
          </cell>
          <cell r="E625">
            <v>884957.43</v>
          </cell>
          <cell r="T625">
            <v>671143.74</v>
          </cell>
        </row>
        <row r="626">
          <cell r="A626" t="str">
            <v>13000</v>
          </cell>
          <cell r="B626" t="str">
            <v>REMUNERACIONES ADICIONALES Y ESPECIALES</v>
          </cell>
          <cell r="C626" t="str">
            <v>05</v>
          </cell>
          <cell r="E626">
            <v>306108.93</v>
          </cell>
          <cell r="T626">
            <v>149351.26</v>
          </cell>
        </row>
        <row r="627">
          <cell r="A627" t="str">
            <v>13200</v>
          </cell>
          <cell r="B627" t="str">
            <v>Primas de vacaciones, dominical y gratificación de fin de año</v>
          </cell>
          <cell r="C627" t="str">
            <v>05</v>
          </cell>
          <cell r="E627">
            <v>208079.93</v>
          </cell>
          <cell r="T627">
            <v>86027.7</v>
          </cell>
        </row>
        <row r="628">
          <cell r="A628" t="str">
            <v>13201</v>
          </cell>
          <cell r="B628" t="str">
            <v>Gratificación anual</v>
          </cell>
          <cell r="C628" t="str">
            <v>05</v>
          </cell>
          <cell r="E628">
            <v>131194.09</v>
          </cell>
          <cell r="T628">
            <v>22861.88</v>
          </cell>
        </row>
        <row r="629">
          <cell r="A629" t="str">
            <v>13202</v>
          </cell>
          <cell r="B629" t="str">
            <v>Prima Vacacional</v>
          </cell>
          <cell r="C629" t="str">
            <v>05</v>
          </cell>
          <cell r="E629">
            <v>76885.84</v>
          </cell>
          <cell r="T629">
            <v>63165.82</v>
          </cell>
        </row>
        <row r="630">
          <cell r="A630" t="str">
            <v>13300</v>
          </cell>
          <cell r="B630" t="str">
            <v>Horas extraordinarias</v>
          </cell>
          <cell r="C630" t="str">
            <v>05</v>
          </cell>
          <cell r="E630">
            <v>8500</v>
          </cell>
          <cell r="T630">
            <v>6491.31</v>
          </cell>
        </row>
        <row r="631">
          <cell r="A631" t="str">
            <v>13301</v>
          </cell>
          <cell r="B631" t="str">
            <v>Horas extraordinarias</v>
          </cell>
          <cell r="C631" t="str">
            <v>05</v>
          </cell>
          <cell r="E631">
            <v>8500</v>
          </cell>
          <cell r="T631">
            <v>6491.31</v>
          </cell>
        </row>
        <row r="632">
          <cell r="A632" t="str">
            <v>13400</v>
          </cell>
          <cell r="B632" t="str">
            <v>Compensaciones</v>
          </cell>
          <cell r="C632" t="str">
            <v>05</v>
          </cell>
          <cell r="E632">
            <v>89529</v>
          </cell>
          <cell r="T632">
            <v>56832.25</v>
          </cell>
        </row>
        <row r="633">
          <cell r="A633" t="str">
            <v>13401</v>
          </cell>
          <cell r="B633" t="str">
            <v>Compensaciones</v>
          </cell>
          <cell r="C633" t="str">
            <v>05</v>
          </cell>
          <cell r="E633">
            <v>54249</v>
          </cell>
          <cell r="T633">
            <v>40686.75</v>
          </cell>
        </row>
        <row r="634">
          <cell r="A634" t="str">
            <v>13403</v>
          </cell>
          <cell r="B634" t="str">
            <v>Bono Complementario</v>
          </cell>
          <cell r="C634" t="str">
            <v>05</v>
          </cell>
          <cell r="E634">
            <v>35280</v>
          </cell>
          <cell r="T634">
            <v>16145.5</v>
          </cell>
        </row>
        <row r="635">
          <cell r="A635" t="str">
            <v>14000</v>
          </cell>
          <cell r="B635" t="str">
            <v>SEGURIDAD SOCIAL</v>
          </cell>
          <cell r="C635" t="str">
            <v>05</v>
          </cell>
          <cell r="E635">
            <v>250642.15</v>
          </cell>
          <cell r="T635">
            <v>163981.51</v>
          </cell>
        </row>
        <row r="636">
          <cell r="A636" t="str">
            <v>14100</v>
          </cell>
          <cell r="B636" t="str">
            <v>Aportaciones de seguridad social</v>
          </cell>
          <cell r="C636" t="str">
            <v>05</v>
          </cell>
          <cell r="E636">
            <v>37222.26</v>
          </cell>
          <cell r="T636">
            <v>21322.9</v>
          </cell>
        </row>
        <row r="637">
          <cell r="A637" t="str">
            <v>14101</v>
          </cell>
          <cell r="B637" t="str">
            <v>Aportaciones a Pensiones</v>
          </cell>
          <cell r="C637" t="str">
            <v>05</v>
          </cell>
          <cell r="E637">
            <v>37222.26</v>
          </cell>
          <cell r="T637">
            <v>21322.9</v>
          </cell>
        </row>
        <row r="638">
          <cell r="A638" t="str">
            <v>14300</v>
          </cell>
          <cell r="B638" t="str">
            <v>Aportaciones al sistema para el retiro</v>
          </cell>
          <cell r="C638" t="str">
            <v>05</v>
          </cell>
          <cell r="E638">
            <v>188235.2</v>
          </cell>
          <cell r="T638">
            <v>142658.60999999999</v>
          </cell>
        </row>
        <row r="639">
          <cell r="A639" t="str">
            <v>14301</v>
          </cell>
          <cell r="B639" t="str">
            <v>Aportaciones para el fondo propio</v>
          </cell>
          <cell r="C639" t="str">
            <v>05</v>
          </cell>
          <cell r="E639">
            <v>188235.2</v>
          </cell>
          <cell r="T639">
            <v>142658.60999999999</v>
          </cell>
        </row>
        <row r="640">
          <cell r="A640" t="str">
            <v>14400</v>
          </cell>
          <cell r="B640" t="str">
            <v>Aportaciones para seguros</v>
          </cell>
          <cell r="C640" t="str">
            <v>05</v>
          </cell>
          <cell r="E640">
            <v>25184.69</v>
          </cell>
          <cell r="T640">
            <v>0</v>
          </cell>
        </row>
        <row r="641">
          <cell r="A641" t="str">
            <v>14401</v>
          </cell>
          <cell r="B641" t="str">
            <v>Aportaciones para seguros</v>
          </cell>
          <cell r="C641" t="str">
            <v>05</v>
          </cell>
          <cell r="E641">
            <v>25136.95</v>
          </cell>
          <cell r="T641">
            <v>0</v>
          </cell>
        </row>
        <row r="642">
          <cell r="A642" t="str">
            <v>14405</v>
          </cell>
          <cell r="B642" t="str">
            <v>Fianzas de Fidelidad</v>
          </cell>
          <cell r="C642" t="str">
            <v>05</v>
          </cell>
          <cell r="E642">
            <v>47.74</v>
          </cell>
          <cell r="T642">
            <v>0</v>
          </cell>
        </row>
        <row r="643">
          <cell r="A643" t="str">
            <v>15000</v>
          </cell>
          <cell r="B643" t="str">
            <v>OTRAS PRESTACIONES SOCIALES Y ECONÓMICAS</v>
          </cell>
          <cell r="C643" t="str">
            <v>05</v>
          </cell>
          <cell r="E643">
            <v>232955.21</v>
          </cell>
          <cell r="T643">
            <v>173497.74</v>
          </cell>
        </row>
        <row r="644">
          <cell r="A644" t="str">
            <v>15400</v>
          </cell>
          <cell r="B644" t="str">
            <v>Prestaciones contractuales</v>
          </cell>
          <cell r="C644" t="str">
            <v>05</v>
          </cell>
          <cell r="E644">
            <v>232001.1</v>
          </cell>
          <cell r="T644">
            <v>173497.74</v>
          </cell>
        </row>
        <row r="645">
          <cell r="A645" t="str">
            <v>15401</v>
          </cell>
          <cell r="B645" t="str">
            <v>Ayuda para lentes</v>
          </cell>
          <cell r="C645" t="str">
            <v>05</v>
          </cell>
          <cell r="E645">
            <v>2000</v>
          </cell>
          <cell r="T645">
            <v>2000</v>
          </cell>
        </row>
        <row r="646">
          <cell r="A646" t="str">
            <v>15404</v>
          </cell>
          <cell r="B646" t="str">
            <v>Despensa</v>
          </cell>
          <cell r="C646" t="str">
            <v>05</v>
          </cell>
          <cell r="E646">
            <v>185401.32</v>
          </cell>
          <cell r="T646">
            <v>141418.78</v>
          </cell>
        </row>
        <row r="647">
          <cell r="A647" t="str">
            <v>15407</v>
          </cell>
          <cell r="B647" t="str">
            <v>Aguabono</v>
          </cell>
          <cell r="C647" t="str">
            <v>05</v>
          </cell>
          <cell r="E647">
            <v>30192.5</v>
          </cell>
          <cell r="T647">
            <v>20579</v>
          </cell>
        </row>
        <row r="648">
          <cell r="A648" t="str">
            <v>15408</v>
          </cell>
          <cell r="B648" t="str">
            <v>2% Sobre Sueldo</v>
          </cell>
          <cell r="C648" t="str">
            <v>05</v>
          </cell>
          <cell r="E648">
            <v>13736.14</v>
          </cell>
          <cell r="T648">
            <v>9499.9599999999991</v>
          </cell>
        </row>
        <row r="649">
          <cell r="A649" t="str">
            <v>15409</v>
          </cell>
          <cell r="B649" t="str">
            <v>Otras Prestaciones Contractuales</v>
          </cell>
          <cell r="C649" t="str">
            <v>05</v>
          </cell>
          <cell r="E649">
            <v>671.14</v>
          </cell>
          <cell r="T649">
            <v>0</v>
          </cell>
        </row>
        <row r="650">
          <cell r="A650" t="str">
            <v>15900</v>
          </cell>
          <cell r="B650" t="str">
            <v>Otras prestaciones sociales y económicas</v>
          </cell>
          <cell r="C650" t="str">
            <v>05</v>
          </cell>
          <cell r="E650">
            <v>954.11</v>
          </cell>
          <cell r="T650">
            <v>0</v>
          </cell>
        </row>
        <row r="651">
          <cell r="C651" t="str">
            <v>05</v>
          </cell>
        </row>
        <row r="652">
          <cell r="A652" t="str">
            <v>15903</v>
          </cell>
          <cell r="B652" t="str">
            <v>Becas para los hijos de los empleados</v>
          </cell>
          <cell r="C652" t="str">
            <v>05</v>
          </cell>
          <cell r="E652">
            <v>954.11</v>
          </cell>
          <cell r="T652">
            <v>0</v>
          </cell>
        </row>
        <row r="653">
          <cell r="A653" t="str">
            <v>20000</v>
          </cell>
          <cell r="B653" t="str">
            <v>MATERIALES Y SUMINISTROS</v>
          </cell>
          <cell r="C653" t="str">
            <v>05</v>
          </cell>
          <cell r="E653">
            <v>782487.01</v>
          </cell>
          <cell r="T653">
            <v>304578.96999999997</v>
          </cell>
        </row>
        <row r="654">
          <cell r="A654" t="str">
            <v>21000</v>
          </cell>
          <cell r="B654" t="str">
            <v>MATERIALES DE ADMINISTRACIÓN, EMISIÓN DE DOCUMENTOS Y ARTÍCULOS OFICIALES</v>
          </cell>
          <cell r="C654" t="str">
            <v>05</v>
          </cell>
          <cell r="E654">
            <v>9955.11</v>
          </cell>
          <cell r="T654">
            <v>5043.9399999999996</v>
          </cell>
        </row>
        <row r="655">
          <cell r="A655" t="str">
            <v>21100</v>
          </cell>
          <cell r="B655" t="str">
            <v>Materiales, útiles y equipos menores de oficina</v>
          </cell>
          <cell r="C655" t="str">
            <v>05</v>
          </cell>
          <cell r="E655">
            <v>2336.59</v>
          </cell>
          <cell r="T655">
            <v>331.87</v>
          </cell>
        </row>
        <row r="656">
          <cell r="A656" t="str">
            <v>21101</v>
          </cell>
          <cell r="B656" t="str">
            <v>Materiales, útiles y equipos menores de oficina</v>
          </cell>
          <cell r="C656" t="str">
            <v>05</v>
          </cell>
          <cell r="E656">
            <v>2336.59</v>
          </cell>
          <cell r="T656">
            <v>331.87</v>
          </cell>
        </row>
        <row r="657">
          <cell r="A657" t="str">
            <v>21200</v>
          </cell>
          <cell r="B657" t="str">
            <v>Materiales y útiles de impresión y reproducción</v>
          </cell>
          <cell r="C657" t="str">
            <v>05</v>
          </cell>
          <cell r="E657">
            <v>2623.42</v>
          </cell>
          <cell r="T657">
            <v>0</v>
          </cell>
        </row>
        <row r="658">
          <cell r="A658" t="str">
            <v>21201</v>
          </cell>
          <cell r="B658" t="str">
            <v>Materiales y útiles de impresión y reproducción</v>
          </cell>
          <cell r="C658" t="str">
            <v>05</v>
          </cell>
          <cell r="E658">
            <v>2623.42</v>
          </cell>
          <cell r="T658">
            <v>0</v>
          </cell>
        </row>
        <row r="659">
          <cell r="A659" t="str">
            <v>21600</v>
          </cell>
          <cell r="B659" t="str">
            <v>Material de limpieza</v>
          </cell>
          <cell r="C659" t="str">
            <v>05</v>
          </cell>
          <cell r="E659">
            <v>4995.1000000000004</v>
          </cell>
          <cell r="T659">
            <v>4712.07</v>
          </cell>
        </row>
        <row r="660">
          <cell r="A660" t="str">
            <v>21601</v>
          </cell>
          <cell r="B660" t="str">
            <v>Material de limpieza</v>
          </cell>
          <cell r="C660" t="str">
            <v>05</v>
          </cell>
          <cell r="E660">
            <v>4995.1000000000004</v>
          </cell>
          <cell r="T660">
            <v>4712.07</v>
          </cell>
        </row>
        <row r="661">
          <cell r="A661" t="str">
            <v>22000</v>
          </cell>
          <cell r="B661" t="str">
            <v>ALIMENTOS Y UTENSILIOS</v>
          </cell>
          <cell r="C661" t="str">
            <v>05</v>
          </cell>
          <cell r="E661">
            <v>2245.1999999999998</v>
          </cell>
          <cell r="T661">
            <v>1777.94</v>
          </cell>
        </row>
        <row r="662">
          <cell r="A662" t="str">
            <v>22100</v>
          </cell>
          <cell r="B662" t="str">
            <v>Productos alimenticios para personas</v>
          </cell>
          <cell r="C662" t="str">
            <v>05</v>
          </cell>
          <cell r="E662">
            <v>2245.1999999999998</v>
          </cell>
          <cell r="T662">
            <v>1777.94</v>
          </cell>
        </row>
        <row r="663">
          <cell r="A663" t="str">
            <v>22101</v>
          </cell>
          <cell r="B663" t="str">
            <v>Productos alimenticios para personas</v>
          </cell>
          <cell r="C663" t="str">
            <v>05</v>
          </cell>
          <cell r="E663">
            <v>2245.1999999999998</v>
          </cell>
          <cell r="T663">
            <v>1777.94</v>
          </cell>
        </row>
        <row r="664">
          <cell r="A664" t="str">
            <v>24000</v>
          </cell>
          <cell r="B664" t="str">
            <v>MATERIALES Y ARTÍCULOS DE CONSTRUCCIÓN Y DE REPARACIÓN</v>
          </cell>
          <cell r="C664" t="str">
            <v>05</v>
          </cell>
          <cell r="E664">
            <v>4013.64</v>
          </cell>
          <cell r="T664">
            <v>1848.91</v>
          </cell>
        </row>
        <row r="665">
          <cell r="A665" t="str">
            <v>24600</v>
          </cell>
          <cell r="B665" t="str">
            <v>Material eléctrico y electrónico</v>
          </cell>
          <cell r="C665" t="str">
            <v>05</v>
          </cell>
          <cell r="E665">
            <v>633.85</v>
          </cell>
          <cell r="T665">
            <v>79.739999999999995</v>
          </cell>
        </row>
        <row r="666">
          <cell r="A666" t="str">
            <v>24601</v>
          </cell>
          <cell r="B666" t="str">
            <v>Material eléctrico y electrónico</v>
          </cell>
          <cell r="C666" t="str">
            <v>05</v>
          </cell>
          <cell r="E666">
            <v>633.85</v>
          </cell>
          <cell r="T666">
            <v>79.739999999999995</v>
          </cell>
        </row>
        <row r="667">
          <cell r="A667" t="str">
            <v>24900</v>
          </cell>
          <cell r="B667" t="str">
            <v>Otros materiales y artículos de construcción y reparación</v>
          </cell>
          <cell r="C667" t="str">
            <v>05</v>
          </cell>
          <cell r="E667">
            <v>3379.79</v>
          </cell>
          <cell r="T667">
            <v>1769.17</v>
          </cell>
        </row>
        <row r="668">
          <cell r="A668" t="str">
            <v>24901</v>
          </cell>
          <cell r="B668" t="str">
            <v>Otros materiales y artículos de construcción y reparación</v>
          </cell>
          <cell r="C668" t="str">
            <v>05</v>
          </cell>
          <cell r="E668">
            <v>3379.79</v>
          </cell>
          <cell r="T668">
            <v>1769.17</v>
          </cell>
        </row>
        <row r="669">
          <cell r="A669" t="str">
            <v>25000</v>
          </cell>
          <cell r="B669" t="str">
            <v>PRODUCTOS QUÍMICOS, FARMACÉUTICOS Y DE LABORATORIO</v>
          </cell>
          <cell r="C669" t="str">
            <v>05</v>
          </cell>
          <cell r="E669">
            <v>546195.56000000006</v>
          </cell>
          <cell r="T669">
            <v>229239.09</v>
          </cell>
        </row>
        <row r="670">
          <cell r="A670" t="str">
            <v>25100</v>
          </cell>
          <cell r="B670" t="str">
            <v>Productos químicos básicos</v>
          </cell>
          <cell r="C670" t="str">
            <v>05</v>
          </cell>
          <cell r="E670">
            <v>728.68</v>
          </cell>
          <cell r="T670">
            <v>325</v>
          </cell>
        </row>
        <row r="671">
          <cell r="A671" t="str">
            <v>25101</v>
          </cell>
          <cell r="B671" t="str">
            <v>Productos químicos básicos</v>
          </cell>
          <cell r="C671" t="str">
            <v>05</v>
          </cell>
          <cell r="E671">
            <v>728.68</v>
          </cell>
          <cell r="T671">
            <v>325</v>
          </cell>
        </row>
        <row r="672">
          <cell r="A672" t="str">
            <v>25300</v>
          </cell>
          <cell r="B672" t="str">
            <v>Medicinas y productos farmacéuticos</v>
          </cell>
          <cell r="C672" t="str">
            <v>05</v>
          </cell>
          <cell r="E672">
            <v>3346.62</v>
          </cell>
          <cell r="T672">
            <v>482.7</v>
          </cell>
        </row>
        <row r="673">
          <cell r="A673" t="str">
            <v>25301</v>
          </cell>
          <cell r="B673" t="str">
            <v>Medicinas y productos farmacéuticos</v>
          </cell>
          <cell r="C673" t="str">
            <v>05</v>
          </cell>
          <cell r="E673">
            <v>3346.62</v>
          </cell>
          <cell r="T673">
            <v>482.7</v>
          </cell>
        </row>
        <row r="674">
          <cell r="A674" t="str">
            <v>25500</v>
          </cell>
          <cell r="B674" t="str">
            <v>Materiales, accesorios y suministros de laboratorio</v>
          </cell>
          <cell r="C674" t="str">
            <v>05</v>
          </cell>
          <cell r="E674">
            <v>234318.67</v>
          </cell>
          <cell r="T674">
            <v>8200</v>
          </cell>
        </row>
        <row r="675">
          <cell r="A675" t="str">
            <v>25501</v>
          </cell>
          <cell r="B675" t="str">
            <v>Materiales, accesorios y suministros de laboratorio</v>
          </cell>
          <cell r="C675" t="str">
            <v>05</v>
          </cell>
          <cell r="E675">
            <v>234318.67</v>
          </cell>
          <cell r="T675">
            <v>8200</v>
          </cell>
        </row>
        <row r="676">
          <cell r="A676" t="str">
            <v>25900</v>
          </cell>
          <cell r="B676" t="str">
            <v>Otros productos químicos</v>
          </cell>
          <cell r="C676" t="str">
            <v>05</v>
          </cell>
          <cell r="E676">
            <v>307801.59000000003</v>
          </cell>
          <cell r="T676">
            <v>220231.39</v>
          </cell>
        </row>
        <row r="677">
          <cell r="A677" t="str">
            <v>25901</v>
          </cell>
          <cell r="B677" t="str">
            <v>Otros productos químicos</v>
          </cell>
          <cell r="C677" t="str">
            <v>05</v>
          </cell>
          <cell r="E677">
            <v>307801.59000000003</v>
          </cell>
          <cell r="T677">
            <v>220231.39</v>
          </cell>
        </row>
        <row r="678">
          <cell r="A678" t="str">
            <v>26000</v>
          </cell>
          <cell r="B678" t="str">
            <v>COMBUSTIBLES, LUBRICANTES Y ADITIVOS</v>
          </cell>
          <cell r="C678" t="str">
            <v>05</v>
          </cell>
          <cell r="E678">
            <v>109873.19</v>
          </cell>
          <cell r="T678">
            <v>64862.15</v>
          </cell>
        </row>
        <row r="679">
          <cell r="A679" t="str">
            <v>26100</v>
          </cell>
          <cell r="B679" t="str">
            <v>Combustibles, lubricantes y aditivos</v>
          </cell>
          <cell r="C679" t="str">
            <v>05</v>
          </cell>
          <cell r="E679">
            <v>109873.19</v>
          </cell>
          <cell r="T679">
            <v>64862.15</v>
          </cell>
        </row>
        <row r="680">
          <cell r="A680" t="str">
            <v>26101</v>
          </cell>
          <cell r="B680" t="str">
            <v>Combustible de Equipo de Transporte</v>
          </cell>
          <cell r="C680" t="str">
            <v>05</v>
          </cell>
          <cell r="E680">
            <v>104536.41</v>
          </cell>
          <cell r="T680">
            <v>64862.15</v>
          </cell>
        </row>
        <row r="681">
          <cell r="A681" t="str">
            <v>26102</v>
          </cell>
          <cell r="B681" t="str">
            <v>Lubricantes y Aditivos Equipo de Transporte</v>
          </cell>
          <cell r="C681" t="str">
            <v>05</v>
          </cell>
          <cell r="E681">
            <v>5336.78</v>
          </cell>
          <cell r="T681">
            <v>0</v>
          </cell>
        </row>
        <row r="682">
          <cell r="A682" t="str">
            <v>27000</v>
          </cell>
          <cell r="B682" t="str">
            <v>VESTUARIO, BLANCOS, PRENDAS DE PROTECCIÓN Y ARTÍCULOS DEPORTIVOS</v>
          </cell>
          <cell r="C682" t="str">
            <v>05</v>
          </cell>
          <cell r="E682">
            <v>86266.83</v>
          </cell>
          <cell r="T682">
            <v>0</v>
          </cell>
        </row>
        <row r="683">
          <cell r="A683" t="str">
            <v>27100</v>
          </cell>
          <cell r="B683" t="str">
            <v>Vestuario y uniformes</v>
          </cell>
          <cell r="C683" t="str">
            <v>05</v>
          </cell>
          <cell r="E683">
            <v>83674.59</v>
          </cell>
          <cell r="T683">
            <v>0</v>
          </cell>
        </row>
        <row r="684">
          <cell r="A684" t="str">
            <v>27101</v>
          </cell>
          <cell r="B684" t="str">
            <v>Vestuario y uniformes</v>
          </cell>
          <cell r="C684" t="str">
            <v>05</v>
          </cell>
          <cell r="E684">
            <v>83674.59</v>
          </cell>
          <cell r="T684">
            <v>0</v>
          </cell>
        </row>
        <row r="685">
          <cell r="A685" t="str">
            <v>27200</v>
          </cell>
          <cell r="B685" t="str">
            <v>Prendas de seguridad y protección personal</v>
          </cell>
          <cell r="C685" t="str">
            <v>05</v>
          </cell>
          <cell r="E685">
            <v>2592.2399999999998</v>
          </cell>
          <cell r="T685">
            <v>0</v>
          </cell>
        </row>
        <row r="686">
          <cell r="A686" t="str">
            <v>27201</v>
          </cell>
          <cell r="B686" t="str">
            <v>Prendas de seguridad y protección personal</v>
          </cell>
          <cell r="C686" t="str">
            <v>05</v>
          </cell>
          <cell r="E686">
            <v>2592.2399999999998</v>
          </cell>
          <cell r="T686">
            <v>0</v>
          </cell>
        </row>
        <row r="687">
          <cell r="A687" t="str">
            <v>29000</v>
          </cell>
          <cell r="B687" t="str">
            <v>HERRAMIENTAS, REFACCIONES Y ACCESORIOS MENORES</v>
          </cell>
          <cell r="C687" t="str">
            <v>05</v>
          </cell>
          <cell r="E687">
            <v>23937.48</v>
          </cell>
          <cell r="T687">
            <v>1806.94</v>
          </cell>
        </row>
        <row r="688">
          <cell r="A688" t="str">
            <v>29200</v>
          </cell>
          <cell r="B688" t="str">
            <v>Refacciones y accesorios menores de edificios</v>
          </cell>
          <cell r="C688" t="str">
            <v>05</v>
          </cell>
          <cell r="E688">
            <v>73.709999999999994</v>
          </cell>
          <cell r="T688">
            <v>0</v>
          </cell>
        </row>
        <row r="689">
          <cell r="A689" t="str">
            <v>29201</v>
          </cell>
          <cell r="B689" t="str">
            <v>Refacciones y accesorios menores de edificios</v>
          </cell>
          <cell r="C689" t="str">
            <v>05</v>
          </cell>
          <cell r="E689">
            <v>73.709999999999994</v>
          </cell>
          <cell r="T689">
            <v>0</v>
          </cell>
        </row>
        <row r="690">
          <cell r="A690" t="str">
            <v>29500</v>
          </cell>
          <cell r="B690" t="str">
            <v>Refacciones y accesorios menores de equipo e instrumental médico y de laboratorio</v>
          </cell>
          <cell r="C690" t="str">
            <v>05</v>
          </cell>
          <cell r="E690">
            <v>19868.84</v>
          </cell>
          <cell r="T690">
            <v>0</v>
          </cell>
        </row>
        <row r="691">
          <cell r="A691" t="str">
            <v>29501</v>
          </cell>
          <cell r="B691" t="str">
            <v>Refacciones y accesorios menores de equipo e instrumental médico y de laboratorio</v>
          </cell>
          <cell r="C691" t="str">
            <v>05</v>
          </cell>
          <cell r="E691">
            <v>19868.84</v>
          </cell>
          <cell r="T691">
            <v>0</v>
          </cell>
        </row>
        <row r="692">
          <cell r="C692" t="str">
            <v>05</v>
          </cell>
        </row>
        <row r="693">
          <cell r="A693" t="str">
            <v>29600</v>
          </cell>
          <cell r="B693" t="str">
            <v>Refacciones y accesorios menores de equipo de transporte</v>
          </cell>
          <cell r="C693" t="str">
            <v>05</v>
          </cell>
          <cell r="E693">
            <v>3994.93</v>
          </cell>
          <cell r="T693">
            <v>1806.94</v>
          </cell>
        </row>
        <row r="694">
          <cell r="A694" t="str">
            <v>29601</v>
          </cell>
          <cell r="B694" t="str">
            <v>Refacciones y accesorios menores de equipo de transporte</v>
          </cell>
          <cell r="C694" t="str">
            <v>05</v>
          </cell>
          <cell r="E694">
            <v>3994.93</v>
          </cell>
          <cell r="T694">
            <v>1806.94</v>
          </cell>
        </row>
        <row r="695">
          <cell r="A695" t="str">
            <v>30000</v>
          </cell>
          <cell r="B695" t="str">
            <v>SERVICIOS GENERALES</v>
          </cell>
          <cell r="C695" t="str">
            <v>05</v>
          </cell>
          <cell r="E695">
            <v>193391.13</v>
          </cell>
          <cell r="T695">
            <v>138942.98000000001</v>
          </cell>
        </row>
        <row r="696">
          <cell r="A696" t="str">
            <v>31000</v>
          </cell>
          <cell r="B696" t="str">
            <v>SERVICIOS BÁSICOS</v>
          </cell>
          <cell r="C696" t="str">
            <v>05</v>
          </cell>
          <cell r="E696">
            <v>106293.68</v>
          </cell>
          <cell r="T696">
            <v>77398.7</v>
          </cell>
        </row>
        <row r="697">
          <cell r="A697" t="str">
            <v>31100</v>
          </cell>
          <cell r="B697" t="str">
            <v>Energía eléctrica</v>
          </cell>
          <cell r="C697" t="str">
            <v>05</v>
          </cell>
          <cell r="E697">
            <v>71303.63</v>
          </cell>
          <cell r="T697">
            <v>62046.01</v>
          </cell>
        </row>
        <row r="698">
          <cell r="A698" t="str">
            <v>31101</v>
          </cell>
          <cell r="B698" t="str">
            <v>Energía eléctrica</v>
          </cell>
          <cell r="C698" t="str">
            <v>05</v>
          </cell>
          <cell r="E698">
            <v>71303.63</v>
          </cell>
          <cell r="T698">
            <v>62046.01</v>
          </cell>
        </row>
        <row r="699">
          <cell r="A699" t="str">
            <v>31200</v>
          </cell>
          <cell r="B699" t="str">
            <v>Gas</v>
          </cell>
          <cell r="C699" t="str">
            <v>05</v>
          </cell>
          <cell r="E699">
            <v>13551.97</v>
          </cell>
          <cell r="T699">
            <v>0</v>
          </cell>
        </row>
        <row r="700">
          <cell r="A700" t="str">
            <v>31201</v>
          </cell>
          <cell r="B700" t="str">
            <v>Gas</v>
          </cell>
          <cell r="C700" t="str">
            <v>05</v>
          </cell>
          <cell r="E700">
            <v>13551.97</v>
          </cell>
          <cell r="T700">
            <v>0</v>
          </cell>
        </row>
        <row r="701">
          <cell r="A701" t="str">
            <v>31300</v>
          </cell>
          <cell r="B701" t="str">
            <v>Agua</v>
          </cell>
          <cell r="C701" t="str">
            <v>05</v>
          </cell>
          <cell r="E701">
            <v>1758.87</v>
          </cell>
          <cell r="T701">
            <v>1659.43</v>
          </cell>
        </row>
        <row r="702">
          <cell r="A702" t="str">
            <v>31301</v>
          </cell>
          <cell r="B702" t="str">
            <v>Agua</v>
          </cell>
          <cell r="C702" t="str">
            <v>05</v>
          </cell>
          <cell r="E702">
            <v>1758.87</v>
          </cell>
          <cell r="T702">
            <v>1659.43</v>
          </cell>
        </row>
        <row r="703">
          <cell r="A703" t="str">
            <v>31400</v>
          </cell>
          <cell r="B703" t="str">
            <v>Telefonía tradicional</v>
          </cell>
          <cell r="C703" t="str">
            <v>05</v>
          </cell>
          <cell r="E703">
            <v>9504.35</v>
          </cell>
          <cell r="T703">
            <v>6199.16</v>
          </cell>
        </row>
        <row r="704">
          <cell r="A704" t="str">
            <v>31401</v>
          </cell>
          <cell r="B704" t="str">
            <v>Telefonía tradicional</v>
          </cell>
          <cell r="C704" t="str">
            <v>05</v>
          </cell>
          <cell r="E704">
            <v>9504.35</v>
          </cell>
          <cell r="T704">
            <v>6199.16</v>
          </cell>
        </row>
        <row r="705">
          <cell r="A705" t="str">
            <v>31500</v>
          </cell>
          <cell r="B705" t="str">
            <v>Telefonía celular</v>
          </cell>
          <cell r="C705" t="str">
            <v>05</v>
          </cell>
          <cell r="E705">
            <v>10174.86</v>
          </cell>
          <cell r="T705">
            <v>7494.1</v>
          </cell>
        </row>
        <row r="706">
          <cell r="A706" t="str">
            <v>31501</v>
          </cell>
          <cell r="B706" t="str">
            <v>Telefonía celular</v>
          </cell>
          <cell r="C706" t="str">
            <v>05</v>
          </cell>
          <cell r="E706">
            <v>10174.86</v>
          </cell>
          <cell r="T706">
            <v>7494.1</v>
          </cell>
        </row>
        <row r="707">
          <cell r="A707" t="str">
            <v>33000</v>
          </cell>
          <cell r="B707" t="str">
            <v>SERVICIOS PROFESIONALES, CIENTÍFICOS, TÉCNICOS Y OTROS SERVICIOS</v>
          </cell>
          <cell r="C707" t="str">
            <v>05</v>
          </cell>
          <cell r="E707">
            <v>2817.65</v>
          </cell>
          <cell r="T707">
            <v>0</v>
          </cell>
        </row>
        <row r="708">
          <cell r="A708" t="str">
            <v>33800</v>
          </cell>
          <cell r="B708" t="str">
            <v>Servicios de vigilancia</v>
          </cell>
          <cell r="C708" t="str">
            <v>05</v>
          </cell>
          <cell r="E708">
            <v>2817.65</v>
          </cell>
          <cell r="T708">
            <v>0</v>
          </cell>
        </row>
        <row r="709">
          <cell r="A709" t="str">
            <v>33801</v>
          </cell>
          <cell r="B709" t="str">
            <v>Servicios de vigilancia</v>
          </cell>
          <cell r="C709" t="str">
            <v>05</v>
          </cell>
          <cell r="E709">
            <v>2817.65</v>
          </cell>
          <cell r="T709">
            <v>0</v>
          </cell>
        </row>
        <row r="710">
          <cell r="A710" t="str">
            <v>34000</v>
          </cell>
          <cell r="B710" t="str">
            <v>SERVICIOS FINANCIEROS, BANCARIOS Y COMERCIALES</v>
          </cell>
          <cell r="C710" t="str">
            <v>05</v>
          </cell>
          <cell r="E710">
            <v>9839.14</v>
          </cell>
          <cell r="T710">
            <v>9839.14</v>
          </cell>
        </row>
        <row r="711">
          <cell r="A711" t="str">
            <v>34500</v>
          </cell>
          <cell r="B711" t="str">
            <v>Seguro de bienes patrimoniales</v>
          </cell>
          <cell r="C711" t="str">
            <v>05</v>
          </cell>
          <cell r="E711">
            <v>9839.14</v>
          </cell>
          <cell r="T711">
            <v>9839.14</v>
          </cell>
        </row>
        <row r="712">
          <cell r="A712" t="str">
            <v>34501</v>
          </cell>
          <cell r="B712" t="str">
            <v>Seguro de bienes patrimoniales</v>
          </cell>
          <cell r="C712" t="str">
            <v>05</v>
          </cell>
          <cell r="E712">
            <v>9839.14</v>
          </cell>
          <cell r="T712">
            <v>9839.14</v>
          </cell>
        </row>
        <row r="713">
          <cell r="A713" t="str">
            <v>35000</v>
          </cell>
          <cell r="B713" t="str">
            <v>SERVICIOS DE INSTALACIÓN, REPARACIÓN, MANTENIMIENTO Y CONSERVACIÓN</v>
          </cell>
          <cell r="C713" t="str">
            <v>05</v>
          </cell>
          <cell r="E713">
            <v>40347.230000000003</v>
          </cell>
          <cell r="T713">
            <v>33511</v>
          </cell>
        </row>
        <row r="714">
          <cell r="A714" t="str">
            <v>35200</v>
          </cell>
          <cell r="B714" t="str">
            <v>Instalación, reparación y mantenimiento de mobiliario y equipo de administración, educacional y recreativo</v>
          </cell>
          <cell r="C714" t="str">
            <v>05</v>
          </cell>
          <cell r="E714">
            <v>1103.58</v>
          </cell>
          <cell r="T714">
            <v>0</v>
          </cell>
        </row>
        <row r="715">
          <cell r="A715" t="str">
            <v>35201</v>
          </cell>
          <cell r="B715" t="str">
            <v>Instalación, reparación y mantenimiento de mobiliario y equipo de administración, educacional y recreativo</v>
          </cell>
          <cell r="C715" t="str">
            <v>05</v>
          </cell>
          <cell r="E715">
            <v>1103.58</v>
          </cell>
          <cell r="T715">
            <v>0</v>
          </cell>
        </row>
        <row r="716">
          <cell r="A716" t="str">
            <v>35400</v>
          </cell>
          <cell r="B716" t="str">
            <v>Instalación, reparación y mantenimiento de equipo e instrumental médico y de laboratorio</v>
          </cell>
          <cell r="C716" t="str">
            <v>05</v>
          </cell>
          <cell r="E716">
            <v>30759.38</v>
          </cell>
          <cell r="T716">
            <v>30281</v>
          </cell>
        </row>
        <row r="717">
          <cell r="A717" t="str">
            <v>35401</v>
          </cell>
          <cell r="B717" t="str">
            <v>Instalación, reparación y mantenimiento de equipo e instrumental médico y de laboratorio</v>
          </cell>
          <cell r="C717" t="str">
            <v>05</v>
          </cell>
          <cell r="E717">
            <v>30759.38</v>
          </cell>
          <cell r="T717">
            <v>30281</v>
          </cell>
        </row>
        <row r="718">
          <cell r="A718" t="str">
            <v>35500</v>
          </cell>
          <cell r="B718" t="str">
            <v>Reparación y mantenimiento de equipo de transporte</v>
          </cell>
          <cell r="C718" t="str">
            <v>05</v>
          </cell>
          <cell r="E718">
            <v>4101.25</v>
          </cell>
          <cell r="T718">
            <v>1670</v>
          </cell>
        </row>
        <row r="719">
          <cell r="A719" t="str">
            <v>35501</v>
          </cell>
          <cell r="B719" t="str">
            <v>Reparación y mantenimiento de equipo de transporte</v>
          </cell>
          <cell r="C719" t="str">
            <v>05</v>
          </cell>
          <cell r="E719">
            <v>4101.25</v>
          </cell>
          <cell r="T719">
            <v>1670</v>
          </cell>
        </row>
        <row r="720">
          <cell r="A720" t="str">
            <v>35700</v>
          </cell>
          <cell r="B720" t="str">
            <v>Instalación, reparación y mantenimiento de maquinaria, otros equipos y herramienta</v>
          </cell>
          <cell r="C720" t="str">
            <v>05</v>
          </cell>
          <cell r="E720">
            <v>4383.0200000000004</v>
          </cell>
          <cell r="T720">
            <v>1560</v>
          </cell>
        </row>
        <row r="721">
          <cell r="A721" t="str">
            <v>35701</v>
          </cell>
          <cell r="B721" t="str">
            <v>Instalación, reparación y mantenimiento de maquinaria, otros equipos y herramienta</v>
          </cell>
          <cell r="C721" t="str">
            <v>05</v>
          </cell>
          <cell r="E721">
            <v>4383.0200000000004</v>
          </cell>
          <cell r="T721">
            <v>1560</v>
          </cell>
        </row>
        <row r="722">
          <cell r="A722" t="str">
            <v>37000</v>
          </cell>
          <cell r="B722" t="str">
            <v>SERVICIOS DE TRASLADOS Y VIÁTICOS</v>
          </cell>
          <cell r="C722" t="str">
            <v>05</v>
          </cell>
          <cell r="E722">
            <v>33805.25</v>
          </cell>
          <cell r="T722">
            <v>18194.14</v>
          </cell>
        </row>
        <row r="723">
          <cell r="A723" t="str">
            <v>37500</v>
          </cell>
          <cell r="B723" t="str">
            <v>Viáticos en el país</v>
          </cell>
          <cell r="C723" t="str">
            <v>05</v>
          </cell>
          <cell r="E723">
            <v>26109.93</v>
          </cell>
          <cell r="T723">
            <v>14788.14</v>
          </cell>
        </row>
        <row r="724">
          <cell r="A724" t="str">
            <v>37501</v>
          </cell>
          <cell r="B724" t="str">
            <v>Viáticos en el país</v>
          </cell>
          <cell r="C724" t="str">
            <v>05</v>
          </cell>
          <cell r="E724">
            <v>12370.22</v>
          </cell>
          <cell r="T724">
            <v>10696.7</v>
          </cell>
        </row>
        <row r="725">
          <cell r="A725" t="str">
            <v>37502</v>
          </cell>
          <cell r="B725" t="str">
            <v>Viaticos Consulta Medica</v>
          </cell>
          <cell r="C725" t="str">
            <v>05</v>
          </cell>
          <cell r="E725">
            <v>13739.71</v>
          </cell>
          <cell r="T725">
            <v>4091.44</v>
          </cell>
        </row>
        <row r="726">
          <cell r="A726" t="str">
            <v>37900</v>
          </cell>
          <cell r="B726" t="str">
            <v>Otros servicios de traslado y hospedaje</v>
          </cell>
          <cell r="C726" t="str">
            <v>05</v>
          </cell>
          <cell r="E726">
            <v>7695.32</v>
          </cell>
          <cell r="T726">
            <v>3406</v>
          </cell>
        </row>
        <row r="727">
          <cell r="A727" t="str">
            <v>37901</v>
          </cell>
          <cell r="B727" t="str">
            <v>Otros servicios de traslado y hospedaje</v>
          </cell>
          <cell r="C727" t="str">
            <v>05</v>
          </cell>
          <cell r="E727">
            <v>7695.32</v>
          </cell>
          <cell r="T727">
            <v>3406</v>
          </cell>
        </row>
        <row r="728">
          <cell r="A728" t="str">
            <v>39000</v>
          </cell>
          <cell r="B728" t="str">
            <v>OTROS SERVICIOS GENERALES</v>
          </cell>
          <cell r="C728" t="str">
            <v>05</v>
          </cell>
          <cell r="E728">
            <v>288.18</v>
          </cell>
          <cell r="T728">
            <v>0</v>
          </cell>
        </row>
        <row r="729">
          <cell r="A729" t="str">
            <v>39200</v>
          </cell>
          <cell r="B729" t="str">
            <v>Impuestos y derechos</v>
          </cell>
          <cell r="C729" t="str">
            <v>05</v>
          </cell>
          <cell r="E729">
            <v>288.18</v>
          </cell>
          <cell r="T729">
            <v>0</v>
          </cell>
        </row>
        <row r="730">
          <cell r="A730" t="str">
            <v>39201</v>
          </cell>
          <cell r="B730" t="str">
            <v>Impuestos y derechos</v>
          </cell>
          <cell r="C730" t="str">
            <v>05</v>
          </cell>
          <cell r="E730">
            <v>288.18</v>
          </cell>
          <cell r="T730">
            <v>0</v>
          </cell>
        </row>
        <row r="731">
          <cell r="A731" t="str">
            <v>40000</v>
          </cell>
          <cell r="B731" t="str">
            <v>TRANSFERENCIAS, ASIGNACIONES, SUBSIDIOS Y OTRAS AYUDAS</v>
          </cell>
          <cell r="C731" t="str">
            <v>05</v>
          </cell>
          <cell r="E731">
            <v>159393.87</v>
          </cell>
          <cell r="T731">
            <v>36488.800000000003</v>
          </cell>
        </row>
        <row r="732">
          <cell r="A732" t="str">
            <v>41000</v>
          </cell>
          <cell r="B732" t="str">
            <v>TRANSFERENCIAS INTERNAS Y ASIGNACIONES AL SECTOR PÚBLICO</v>
          </cell>
          <cell r="C732" t="str">
            <v>05</v>
          </cell>
          <cell r="E732">
            <v>159393.87</v>
          </cell>
          <cell r="T732">
            <v>36488.800000000003</v>
          </cell>
        </row>
        <row r="733">
          <cell r="C733" t="str">
            <v>05</v>
          </cell>
        </row>
        <row r="734">
          <cell r="A734" t="str">
            <v>41500</v>
          </cell>
          <cell r="B734" t="str">
            <v>Transferencias internas otorgadas a entidades paraestatales no empresariales y no financieras</v>
          </cell>
          <cell r="C734" t="str">
            <v>05</v>
          </cell>
          <cell r="E734">
            <v>159393.87</v>
          </cell>
          <cell r="T734">
            <v>36488.800000000003</v>
          </cell>
        </row>
        <row r="735">
          <cell r="A735" t="str">
            <v>41503</v>
          </cell>
          <cell r="B735" t="str">
            <v>Diferencial de servicio medico pensiones</v>
          </cell>
          <cell r="C735" t="str">
            <v>05</v>
          </cell>
          <cell r="E735">
            <v>159393.87</v>
          </cell>
          <cell r="T735">
            <v>36488.800000000003</v>
          </cell>
        </row>
        <row r="736">
          <cell r="B736" t="str">
            <v>LABORATORIO</v>
          </cell>
          <cell r="C736" t="str">
            <v>05</v>
          </cell>
          <cell r="E736">
            <v>2809935.73</v>
          </cell>
          <cell r="T736">
            <v>1637985</v>
          </cell>
        </row>
        <row r="737">
          <cell r="C737" t="str">
            <v>05</v>
          </cell>
        </row>
        <row r="738">
          <cell r="B738" t="str">
            <v>Total Final</v>
          </cell>
          <cell r="C738" t="str">
            <v>05</v>
          </cell>
          <cell r="E738">
            <v>76029393.579999998</v>
          </cell>
          <cell r="T738">
            <v>47936931.030000001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 filterMode="1">
    <tabColor rgb="FFFF3300"/>
  </sheetPr>
  <dimension ref="A1:BT195"/>
  <sheetViews>
    <sheetView tabSelected="1" zoomScale="80" zoomScaleNormal="80" zoomScaleSheetLayoutView="85" workbookViewId="0">
      <selection activeCell="F22" sqref="F22"/>
    </sheetView>
  </sheetViews>
  <sheetFormatPr baseColWidth="10" defaultRowHeight="12.75" x14ac:dyDescent="0.2"/>
  <cols>
    <col min="1" max="1" width="11.140625" style="9" customWidth="1"/>
    <col min="2" max="2" width="10.28515625" style="112" customWidth="1"/>
    <col min="3" max="3" width="50" style="9" customWidth="1"/>
    <col min="4" max="5" width="16.85546875" style="113" hidden="1" customWidth="1"/>
    <col min="6" max="6" width="16.85546875" style="113" customWidth="1"/>
    <col min="7" max="7" width="40" style="9" customWidth="1"/>
    <col min="8" max="8" width="16.85546875" style="113" hidden="1" customWidth="1"/>
    <col min="9" max="9" width="15.140625" style="113" hidden="1" customWidth="1"/>
    <col min="10" max="10" width="2.42578125" style="114" hidden="1" customWidth="1"/>
    <col min="11" max="11" width="16.42578125" style="115" hidden="1" customWidth="1"/>
    <col min="12" max="12" width="15" style="115" hidden="1" customWidth="1"/>
    <col min="13" max="15" width="13.85546875" style="115" hidden="1" customWidth="1"/>
    <col min="16" max="17" width="7.7109375" style="116" hidden="1" customWidth="1"/>
    <col min="18" max="18" width="10.140625" style="9" hidden="1" customWidth="1"/>
    <col min="19" max="19" width="3.85546875" style="9" hidden="1" customWidth="1"/>
    <col min="20" max="20" width="10.28515625" style="9" hidden="1" customWidth="1"/>
    <col min="21" max="21" width="3" style="9" hidden="1" customWidth="1"/>
    <col min="22" max="22" width="12.7109375" style="115" hidden="1" customWidth="1"/>
    <col min="23" max="23" width="9.85546875" style="9" hidden="1" customWidth="1"/>
    <col min="24" max="24" width="12.7109375" style="115" hidden="1" customWidth="1"/>
    <col min="25" max="25" width="12.7109375" style="9" hidden="1" customWidth="1"/>
    <col min="26" max="26" width="12.7109375" style="115" hidden="1" customWidth="1"/>
    <col min="27" max="27" width="12.7109375" style="9" hidden="1" customWidth="1"/>
    <col min="28" max="62" width="0" style="9" hidden="1" customWidth="1"/>
    <col min="63" max="16384" width="11.42578125" style="9"/>
  </cols>
  <sheetData>
    <row r="1" spans="1:72" ht="18" x14ac:dyDescent="0.2">
      <c r="A1" s="1" t="str">
        <f>[1]Parametros!A1</f>
        <v>JUNTA MUNICIPAL DE AGUA Y SANEAMIENTO DE NUEVO CASAS GRANDES</v>
      </c>
      <c r="B1" s="1"/>
      <c r="C1" s="1"/>
      <c r="D1" s="1"/>
      <c r="E1" s="1"/>
      <c r="F1" s="1"/>
      <c r="G1" s="1"/>
      <c r="H1" s="2"/>
      <c r="I1" s="2"/>
      <c r="J1" s="3"/>
      <c r="K1" s="4"/>
      <c r="L1" s="4"/>
      <c r="M1" s="4"/>
      <c r="N1" s="4"/>
      <c r="O1" s="4"/>
      <c r="P1" s="5"/>
      <c r="Q1" s="5"/>
      <c r="R1" s="6"/>
      <c r="S1" s="6"/>
      <c r="T1" s="6"/>
      <c r="U1" s="7"/>
      <c r="V1" s="8"/>
      <c r="W1" s="7"/>
      <c r="X1" s="8"/>
      <c r="Y1" s="7"/>
      <c r="Z1" s="8"/>
      <c r="AA1" s="7"/>
    </row>
    <row r="2" spans="1:72" ht="14.25" customHeight="1" x14ac:dyDescent="0.2">
      <c r="A2" s="10"/>
      <c r="B2" s="10"/>
      <c r="C2" s="10"/>
      <c r="D2" s="10"/>
      <c r="E2" s="10"/>
      <c r="F2" s="10"/>
      <c r="G2" s="10"/>
      <c r="H2" s="11"/>
      <c r="I2" s="11"/>
      <c r="J2" s="3"/>
      <c r="K2" s="8"/>
      <c r="L2" s="8"/>
      <c r="M2" s="8"/>
      <c r="N2" s="8"/>
      <c r="O2" s="8"/>
      <c r="P2" s="12"/>
      <c r="Q2" s="12"/>
      <c r="R2" s="13"/>
      <c r="S2" s="13"/>
      <c r="T2" s="13"/>
      <c r="U2" s="7"/>
      <c r="V2" s="8"/>
      <c r="W2" s="7"/>
      <c r="X2" s="8"/>
      <c r="Y2" s="7"/>
      <c r="Z2" s="8"/>
      <c r="AA2" s="7"/>
    </row>
    <row r="3" spans="1:72" ht="20.25" customHeight="1" x14ac:dyDescent="0.2">
      <c r="A3" s="14" t="str">
        <f>+[1]Indice!A3</f>
        <v>Presupuesto 2021</v>
      </c>
      <c r="B3" s="14"/>
      <c r="C3" s="14"/>
      <c r="D3" s="14"/>
      <c r="E3" s="14"/>
      <c r="F3" s="14"/>
      <c r="G3" s="14"/>
      <c r="H3" s="15"/>
      <c r="I3" s="15"/>
      <c r="J3" s="3"/>
      <c r="K3" s="16" t="s">
        <v>0</v>
      </c>
      <c r="L3" s="17"/>
      <c r="M3" s="17"/>
      <c r="N3" s="17"/>
      <c r="O3" s="17"/>
      <c r="P3" s="18"/>
      <c r="Q3" s="18"/>
      <c r="R3" s="19"/>
      <c r="S3" s="19"/>
      <c r="T3" s="19"/>
      <c r="U3" s="7"/>
      <c r="V3" s="8"/>
      <c r="W3" s="7"/>
      <c r="X3" s="8"/>
      <c r="Y3" s="7"/>
      <c r="Z3" s="8"/>
      <c r="AA3" s="7"/>
    </row>
    <row r="4" spans="1:72" ht="16.5" customHeight="1" x14ac:dyDescent="0.2">
      <c r="A4" s="20"/>
      <c r="B4" s="21"/>
      <c r="C4" s="20"/>
      <c r="D4" s="22"/>
      <c r="E4" s="22"/>
      <c r="F4" s="22"/>
      <c r="G4" s="20"/>
      <c r="H4" s="15"/>
      <c r="I4" s="15"/>
      <c r="J4" s="3"/>
      <c r="K4" s="23" t="s">
        <v>1</v>
      </c>
      <c r="L4" s="24"/>
      <c r="M4" s="24"/>
      <c r="N4" s="24"/>
      <c r="O4" s="25"/>
      <c r="P4" s="26"/>
      <c r="Q4" s="26"/>
      <c r="R4" s="7"/>
      <c r="S4" s="19"/>
      <c r="T4" s="19"/>
      <c r="U4" s="7"/>
      <c r="V4" s="8"/>
      <c r="W4" s="7"/>
      <c r="X4" s="8"/>
      <c r="Y4" s="7"/>
      <c r="Z4" s="8"/>
      <c r="AA4" s="7"/>
    </row>
    <row r="5" spans="1:72" ht="18" x14ac:dyDescent="0.2">
      <c r="A5" s="27" t="s">
        <v>2</v>
      </c>
      <c r="B5" s="27"/>
      <c r="C5" s="27"/>
      <c r="D5" s="27"/>
      <c r="E5" s="27"/>
      <c r="F5" s="27"/>
      <c r="G5" s="27"/>
      <c r="H5" s="15"/>
      <c r="I5" s="15"/>
      <c r="J5" s="3"/>
      <c r="K5" s="28">
        <v>1</v>
      </c>
      <c r="L5" s="28">
        <v>2</v>
      </c>
      <c r="M5" s="28">
        <v>3</v>
      </c>
      <c r="N5" s="28">
        <v>4</v>
      </c>
      <c r="O5" s="29">
        <v>5</v>
      </c>
      <c r="P5" s="26"/>
      <c r="Q5" s="26"/>
      <c r="R5" s="7"/>
      <c r="S5" s="7"/>
      <c r="T5" s="7"/>
      <c r="U5" s="7"/>
      <c r="V5" s="8"/>
      <c r="W5" s="7"/>
      <c r="X5" s="8"/>
      <c r="Y5" s="7"/>
      <c r="Z5" s="8"/>
      <c r="AA5" s="7"/>
    </row>
    <row r="6" spans="1:72" ht="12.75" customHeight="1" x14ac:dyDescent="0.2">
      <c r="A6" s="10"/>
      <c r="B6" s="10"/>
      <c r="C6" s="10"/>
      <c r="D6" s="10"/>
      <c r="E6" s="10"/>
      <c r="F6" s="10"/>
      <c r="G6" s="30"/>
      <c r="H6" s="15"/>
      <c r="I6" s="15"/>
      <c r="J6" s="3"/>
      <c r="K6" s="17"/>
      <c r="L6" s="17"/>
      <c r="M6" s="17"/>
      <c r="N6" s="17"/>
      <c r="O6" s="17"/>
      <c r="P6" s="26"/>
      <c r="Q6" s="26"/>
      <c r="R6" s="7"/>
      <c r="S6" s="7"/>
      <c r="T6" s="7"/>
      <c r="U6" s="7"/>
      <c r="V6" s="8"/>
      <c r="W6" s="7"/>
      <c r="X6" s="8"/>
      <c r="Y6" s="7"/>
      <c r="Z6" s="8"/>
      <c r="AA6" s="7"/>
    </row>
    <row r="7" spans="1:72" ht="12.75" customHeight="1" x14ac:dyDescent="0.2">
      <c r="A7" s="31"/>
      <c r="B7" s="31"/>
      <c r="C7" s="31"/>
      <c r="D7" s="31"/>
      <c r="E7" s="31"/>
      <c r="F7" s="31"/>
      <c r="G7" s="31"/>
      <c r="H7" s="15"/>
      <c r="I7" s="15"/>
      <c r="J7" s="3"/>
      <c r="K7" s="16"/>
      <c r="L7" s="17"/>
      <c r="M7" s="17"/>
      <c r="N7" s="17"/>
      <c r="O7" s="17"/>
      <c r="P7" s="26"/>
      <c r="Q7" s="32" t="s">
        <v>3</v>
      </c>
      <c r="R7" s="32"/>
      <c r="S7" s="32"/>
      <c r="T7" s="32"/>
      <c r="U7" s="7"/>
      <c r="V7" s="8"/>
      <c r="W7" s="7"/>
      <c r="X7" s="8"/>
      <c r="Y7" s="7"/>
      <c r="Z7" s="8"/>
      <c r="AA7" s="7"/>
    </row>
    <row r="8" spans="1:72" s="47" customFormat="1" ht="30.75" customHeight="1" x14ac:dyDescent="0.2">
      <c r="A8" s="33" t="s">
        <v>4</v>
      </c>
      <c r="B8" s="34" t="s">
        <v>5</v>
      </c>
      <c r="C8" s="35" t="s">
        <v>6</v>
      </c>
      <c r="D8" s="36" t="s">
        <v>7</v>
      </c>
      <c r="E8" s="36" t="s">
        <v>8</v>
      </c>
      <c r="F8" s="36" t="s">
        <v>7</v>
      </c>
      <c r="G8" s="37" t="s">
        <v>9</v>
      </c>
      <c r="H8" s="38" t="str">
        <f>CONCATENATE("Ejercido a: ",[1]Parametros!$B$12)</f>
        <v>Ejercido a: Septiembre</v>
      </c>
      <c r="I8" s="39" t="s">
        <v>10</v>
      </c>
      <c r="J8" s="7"/>
      <c r="K8" s="40" t="str">
        <f>CONCATENATE("DETALLE DE OBJETO DE GASTOS POR AREAS EN INVERSIÓN ",Q9)</f>
        <v xml:space="preserve">DETALLE DE OBJETO DE GASTOS POR AREAS EN INVERSIÓN </v>
      </c>
      <c r="L8" s="40"/>
      <c r="M8" s="40"/>
      <c r="N8" s="40"/>
      <c r="O8" s="41"/>
      <c r="P8" s="42"/>
      <c r="Q8" s="42" t="s">
        <v>11</v>
      </c>
      <c r="R8" s="43" t="s">
        <v>12</v>
      </c>
      <c r="S8" s="43" t="s">
        <v>13</v>
      </c>
      <c r="T8" s="43" t="s">
        <v>14</v>
      </c>
      <c r="U8" s="7"/>
      <c r="V8" s="44" t="str">
        <f>CONCATENATE("Presupuesto ",TEXT($D$9,"0000")," &amp; Ejercido ",TEXT($D$9,"0000"))</f>
        <v>Presupuesto 2020 &amp; Ejercido 2020</v>
      </c>
      <c r="W8" s="45"/>
      <c r="X8" s="44" t="str">
        <f>CONCATENATE("Presupuesto ",TEXT($F$9,"0000")," &amp; Presupuesto ",TEXT($D$9,"0000"))</f>
        <v>Presupuesto 2021 &amp; Presupuesto 2020</v>
      </c>
      <c r="Y8" s="45"/>
      <c r="Z8" s="44" t="str">
        <f>CONCATENATE("Presupuesto ",TEXT($F$9,"0000")," &amp; Ejercido ",TEXT($D$9,"0000"))</f>
        <v>Presupuesto 2021 &amp; Ejercido 2020</v>
      </c>
      <c r="AA8" s="45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</row>
    <row r="9" spans="1:72" s="47" customFormat="1" ht="15.75" x14ac:dyDescent="0.2">
      <c r="A9" s="48"/>
      <c r="B9" s="34"/>
      <c r="C9" s="49"/>
      <c r="D9" s="50">
        <f>+F9-1</f>
        <v>2020</v>
      </c>
      <c r="E9" s="50">
        <f>+F9-1</f>
        <v>2020</v>
      </c>
      <c r="F9" s="50">
        <f>+[1]Parametros!$B$10</f>
        <v>2021</v>
      </c>
      <c r="G9" s="37"/>
      <c r="H9" s="38"/>
      <c r="I9" s="51"/>
      <c r="J9" s="7"/>
      <c r="K9" s="52" t="s">
        <v>15</v>
      </c>
      <c r="L9" s="53" t="s">
        <v>16</v>
      </c>
      <c r="M9" s="53" t="s">
        <v>17</v>
      </c>
      <c r="N9" s="53" t="s">
        <v>18</v>
      </c>
      <c r="O9" s="53" t="s">
        <v>19</v>
      </c>
      <c r="P9" s="54"/>
      <c r="Q9" s="54"/>
      <c r="R9" s="55"/>
      <c r="S9" s="55"/>
      <c r="T9" s="55"/>
      <c r="U9" s="7"/>
      <c r="V9" s="56" t="s">
        <v>20</v>
      </c>
      <c r="W9" s="57" t="s">
        <v>21</v>
      </c>
      <c r="X9" s="56" t="s">
        <v>20</v>
      </c>
      <c r="Y9" s="57" t="s">
        <v>21</v>
      </c>
      <c r="Z9" s="56" t="s">
        <v>20</v>
      </c>
      <c r="AA9" s="57" t="s">
        <v>21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:72" s="73" customFormat="1" ht="15" x14ac:dyDescent="0.2">
      <c r="A10" s="58" t="s">
        <v>22</v>
      </c>
      <c r="B10" s="58"/>
      <c r="C10" s="59" t="str">
        <f>IFERROR(INDEX('[1]Balanza Egresos'!A$1:C$65536,MATCH(A10,'[1]Balanza Egresos'!A$1:A$65536,0),2),"SIN CUENTA")</f>
        <v>BIENES MUEBLES, INMUEBLES E INTANGIBLES</v>
      </c>
      <c r="D10" s="60">
        <f>IF($P10="A",SUMIFS(D11:D$180,$A11:$A$180,LEFT($A10,$Q10)&amp;"*",$P11:$P$180,"R"),SUMIFS('[1]Balanza Egresos'!$E$1:$E$65536,'[1]Balanza Egresos'!$A$1:$A$65536,$A10))</f>
        <v>4551557.8600000013</v>
      </c>
      <c r="E10" s="60">
        <f>IF($P10="A",SUMIFS(E11:E$180,$A11:$A$180,LEFT($A10,$Q10)&amp;"*",$P11:$P$180,"R"),((H10/[1]Parametros!$E$12)*12)+$I10)</f>
        <v>3541346.4933333336</v>
      </c>
      <c r="F10" s="60">
        <f>IF($P10="A",SUMIFS(F11:F$1042,$A11:$A$1042,LEFT($A10,$Q10)&amp;"*",$P11:$P$1042,"R"),K10+L10+M10+N10+O10)</f>
        <v>7686000</v>
      </c>
      <c r="G10" s="61"/>
      <c r="H10" s="60">
        <f>IF($P10="A",SUMIFS(H11:H$180,$A11:$A$180,LEFT($A10,$Q10)&amp;"*",$P11:$P$180,"R"),SUMIFS('[1]Balanza Egresos'!$T$1:$T$65536,'[1]Balanza Egresos'!$A$1:$A$65536,$A10))</f>
        <v>2656009.87</v>
      </c>
      <c r="I10" s="60">
        <f>I17+I11+I18+I27+I51+I62+I71</f>
        <v>0</v>
      </c>
      <c r="J10" s="62"/>
      <c r="K10" s="63">
        <f>IF($P10="A",SUMIFS(K11:K$180,$A11:$A$180,LEFT($A10,$Q10)&amp;"*",$P11:$P$180,"R"),0)</f>
        <v>3373000</v>
      </c>
      <c r="L10" s="63">
        <f>IF($P10="A",SUMIFS(L11:L$180,$A11:$A$180,LEFT($A10,$Q10)&amp;"*",$P11:$P$180,"R"),0)</f>
        <v>1600000</v>
      </c>
      <c r="M10" s="63">
        <f>IF($P10="A",SUMIFS(M11:M$180,$A11:$A$180,LEFT($A10,$Q10)&amp;"*",$P11:$P$180,"R"),0)</f>
        <v>1715000</v>
      </c>
      <c r="N10" s="63">
        <f>IF($P10="A",SUMIFS(N11:N$180,$A11:$A$180,LEFT($A10,$Q10)&amp;"*",$P11:$P$180,"R"),0)</f>
        <v>650000</v>
      </c>
      <c r="O10" s="63">
        <f>IF($P10="A",SUMIFS(O11:O$180,$A11:$A$180,LEFT($A10,$Q10)&amp;"*",$P11:$P$180,"R"),0)</f>
        <v>348000</v>
      </c>
      <c r="P10" s="64" t="str">
        <f>IF(RIGHT(A10,2)="00","A","R")</f>
        <v>A</v>
      </c>
      <c r="Q10" s="64">
        <f t="shared" ref="Q10:Q19" si="0">IF(RIGHT(A10,4)="0000",1,IF(RIGHT(A10,3)="000",2,IF(RIGHT(A10,2)="00",3,4)))</f>
        <v>1</v>
      </c>
      <c r="R10" s="65" t="str">
        <f t="shared" ref="R10:R73" si="1">IF(ABS(D10+E10+F10+H10)&gt;0,"SI","NO")</f>
        <v>SI</v>
      </c>
      <c r="S10" s="66">
        <v>1</v>
      </c>
      <c r="T10" s="67" t="s">
        <v>23</v>
      </c>
      <c r="U10" s="7"/>
      <c r="V10" s="68">
        <f t="shared" ref="V10:V73" si="2">D10-E10</f>
        <v>1010211.3666666676</v>
      </c>
      <c r="W10" s="69">
        <f t="shared" ref="W10:W73" si="3">IF(D10=0,0,V10/D10)</f>
        <v>0.22194848395636288</v>
      </c>
      <c r="X10" s="70">
        <f t="shared" ref="X10:X73" si="4">F10-D10</f>
        <v>3134442.1399999987</v>
      </c>
      <c r="Y10" s="69">
        <f t="shared" ref="Y10:Y73" si="5">IF(D10=0,0,X10/D10)</f>
        <v>0.68865259684955382</v>
      </c>
      <c r="Z10" s="71">
        <f t="shared" ref="Z10:Z73" si="6">+F10-E10</f>
        <v>4144653.5066666664</v>
      </c>
      <c r="AA10" s="72">
        <f t="shared" ref="AA10:AA73" si="7">IF(E10=0,0,Z10/E10)</f>
        <v>1.1703609105940558</v>
      </c>
    </row>
    <row r="11" spans="1:72" s="73" customFormat="1" ht="15.75" customHeight="1" x14ac:dyDescent="0.2">
      <c r="A11" s="74" t="s">
        <v>24</v>
      </c>
      <c r="B11" s="74"/>
      <c r="C11" s="75" t="str">
        <f>IFERROR(INDEX('[1]Balanza Egresos'!A$1:C$65536,MATCH(A11,'[1]Balanza Egresos'!A$1:A$65536,0),2),"SIN CUENTA")</f>
        <v>MOBILIARIO Y EQUIPO DE ADMINISTRACIÓN</v>
      </c>
      <c r="D11" s="60">
        <f>IF($P11="A",SUMIFS(D12:D$180,$A12:$A$180,LEFT($A11,$Q11)&amp;"*",$P12:$P$180,"R"),SUMIFS('[1]Balanza Egresos'!$E$1:$E$65536,'[1]Balanza Egresos'!$A$1:$A$65536,$A11))</f>
        <v>1896938.1900000002</v>
      </c>
      <c r="E11" s="60">
        <f>IF($P11="A",SUMIFS(E12:E$180,$A12:$A$180,LEFT($A11,$Q11)&amp;"*",$P12:$P$180,"R"),((H11/[1]Parametros!$E$12)*12)+$I11)</f>
        <v>1188521.5733333332</v>
      </c>
      <c r="F11" s="60">
        <f>IF($P11="A",SUMIFS(F12:F$1042,$A12:$A$1042,LEFT($A11,$Q11)&amp;"*",$P12:$P$1042,"R"),K11+L11+M11+N11+O11)</f>
        <v>381000</v>
      </c>
      <c r="G11" s="76"/>
      <c r="H11" s="60">
        <f>IF($P11="A",SUMIFS(H12:H$180,$A12:$A$180,LEFT($A11,$Q11)&amp;"*",$P12:$P$180,"R"),SUMIFS('[1]Balanza Egresos'!$T$1:$T$65536,'[1]Balanza Egresos'!$A$1:$A$65536,$A11))</f>
        <v>891391.18</v>
      </c>
      <c r="I11" s="77">
        <f>SUM(I12:I17)</f>
        <v>0</v>
      </c>
      <c r="J11" s="62"/>
      <c r="K11" s="63">
        <f>IF($P11="A",SUMIFS(K12:K$180,$A12:$A$180,LEFT($A11,$Q11)&amp;"*",$P12:$P$180,"R"),0)</f>
        <v>373000</v>
      </c>
      <c r="L11" s="63">
        <f>IF($P11="A",SUMIFS(L12:L$180,$A12:$A$180,LEFT($A11,$Q11)&amp;"*",$P12:$P$180,"R"),0)</f>
        <v>0</v>
      </c>
      <c r="M11" s="63">
        <f>IF($P11="A",SUMIFS(M12:M$180,$A12:$A$180,LEFT($A11,$Q11)&amp;"*",$P12:$P$180,"R"),0)</f>
        <v>0</v>
      </c>
      <c r="N11" s="63">
        <f>IF($P11="A",SUMIFS(N12:N$180,$A12:$A$180,LEFT($A11,$Q11)&amp;"*",$P12:$P$180,"R"),0)</f>
        <v>0</v>
      </c>
      <c r="O11" s="63">
        <f>IF($P11="A",SUMIFS(O12:O$180,$A12:$A$180,LEFT($A11,$Q11)&amp;"*",$P12:$P$180,"R"),0)</f>
        <v>8000</v>
      </c>
      <c r="P11" s="64" t="str">
        <f t="shared" ref="P11:P76" si="8">IF(RIGHT(A11,2)="00","A","R")</f>
        <v>A</v>
      </c>
      <c r="Q11" s="64">
        <f t="shared" si="0"/>
        <v>2</v>
      </c>
      <c r="R11" s="78" t="str">
        <f t="shared" si="1"/>
        <v>SI</v>
      </c>
      <c r="S11" s="79">
        <v>1</v>
      </c>
      <c r="T11" s="80" t="s">
        <v>23</v>
      </c>
      <c r="U11" s="7"/>
      <c r="V11" s="68">
        <f t="shared" si="2"/>
        <v>708416.61666666693</v>
      </c>
      <c r="W11" s="69">
        <f t="shared" si="3"/>
        <v>0.37345266197981225</v>
      </c>
      <c r="X11" s="70">
        <f t="shared" si="4"/>
        <v>-1515938.1900000002</v>
      </c>
      <c r="Y11" s="69">
        <f t="shared" si="5"/>
        <v>-0.79915001869407254</v>
      </c>
      <c r="Z11" s="71">
        <f t="shared" si="6"/>
        <v>-807521.57333333325</v>
      </c>
      <c r="AA11" s="72">
        <f t="shared" si="7"/>
        <v>-0.67943366906547131</v>
      </c>
    </row>
    <row r="12" spans="1:72" s="73" customFormat="1" ht="15.75" customHeight="1" x14ac:dyDescent="0.2">
      <c r="A12" s="74" t="s">
        <v>25</v>
      </c>
      <c r="B12" s="74"/>
      <c r="C12" s="75" t="str">
        <f>IFERROR(INDEX('[1]Balanza Egresos'!A$1:C$65536,MATCH(A12,'[1]Balanza Egresos'!A$1:A$65536,0),2),"SIN CUENTA")</f>
        <v>Muebles de oficina y estantería</v>
      </c>
      <c r="D12" s="60">
        <f>IF($P12="A",SUMIFS(D13:D$180,$A13:$A$180,LEFT($A12,$Q12)&amp;"*",$P13:$P$180,"R"),SUMIFS('[1]Balanza Egresos'!$E$1:$E$65536,'[1]Balanza Egresos'!$A$1:$A$65536,$A12))</f>
        <v>119423.3</v>
      </c>
      <c r="E12" s="60">
        <f>IF($P12="A",SUMIFS(E13:E$180,$A13:$A$180,LEFT($A12,$Q12)&amp;"*",$P13:$P$180,"R"),((H12/[1]Parametros!$E$12)*12)+$I12)</f>
        <v>159231.06666666665</v>
      </c>
      <c r="F12" s="60">
        <f>IF($P12="A",SUMIFS(F13:F$1042,$A13:$A$1042,LEFT($A12,$Q12)&amp;"*",$P13:$P$1042,"R"),K12+L12+M12+N12+O12)</f>
        <v>157000</v>
      </c>
      <c r="G12" s="81"/>
      <c r="H12" s="60">
        <f>IF($P12="A",SUMIFS(H13:H$180,$A13:$A$180,LEFT($A12,$Q12)&amp;"*",$P13:$P$180,"R"),SUMIFS('[1]Balanza Egresos'!$T$1:$T$65536,'[1]Balanza Egresos'!$A$1:$A$65536,$A12))</f>
        <v>119423.3</v>
      </c>
      <c r="I12" s="82"/>
      <c r="J12" s="62"/>
      <c r="K12" s="63">
        <f>IF($P12="A",SUMIFS(K13:K$180,$A13:$A$180,LEFT($A12,$Q12)&amp;"*",$P13:$P$180,"R"),0)</f>
        <v>157000</v>
      </c>
      <c r="L12" s="63">
        <f>IF($P12="A",SUMIFS(L13:L$180,$A13:$A$180,LEFT($A12,$Q12)&amp;"*",$P13:$P$180,"R"),0)</f>
        <v>0</v>
      </c>
      <c r="M12" s="63">
        <f>IF($P12="A",SUMIFS(M13:M$180,$A13:$A$180,LEFT($A12,$Q12)&amp;"*",$P13:$P$180,"R"),0)</f>
        <v>0</v>
      </c>
      <c r="N12" s="63">
        <f>IF($P12="A",SUMIFS(N13:N$180,$A13:$A$180,LEFT($A12,$Q12)&amp;"*",$P13:$P$180,"R"),0)</f>
        <v>0</v>
      </c>
      <c r="O12" s="63">
        <f>IF($P12="A",SUMIFS(O13:O$180,$A13:$A$180,LEFT($A12,$Q12)&amp;"*",$P13:$P$180,"R"),0)</f>
        <v>0</v>
      </c>
      <c r="P12" s="64" t="str">
        <f t="shared" si="8"/>
        <v>A</v>
      </c>
      <c r="Q12" s="64">
        <f t="shared" si="0"/>
        <v>3</v>
      </c>
      <c r="R12" s="78" t="str">
        <f t="shared" si="1"/>
        <v>SI</v>
      </c>
      <c r="S12" s="79">
        <v>1</v>
      </c>
      <c r="T12" s="80">
        <v>1</v>
      </c>
      <c r="U12" s="7"/>
      <c r="V12" s="68">
        <f t="shared" si="2"/>
        <v>-39807.766666666648</v>
      </c>
      <c r="W12" s="69">
        <f t="shared" si="3"/>
        <v>-0.33333333333333315</v>
      </c>
      <c r="X12" s="70">
        <f t="shared" si="4"/>
        <v>37576.699999999997</v>
      </c>
      <c r="Y12" s="69">
        <f t="shared" si="5"/>
        <v>0.31465132850959565</v>
      </c>
      <c r="Z12" s="71">
        <f t="shared" si="6"/>
        <v>-2231.0666666666511</v>
      </c>
      <c r="AA12" s="72">
        <f t="shared" si="7"/>
        <v>-1.401150361780313E-2</v>
      </c>
    </row>
    <row r="13" spans="1:72" s="73" customFormat="1" ht="15.75" customHeight="1" x14ac:dyDescent="0.2">
      <c r="A13" s="74" t="s">
        <v>26</v>
      </c>
      <c r="B13" s="74"/>
      <c r="C13" s="75" t="str">
        <f>IFERROR(INDEX('[1]Balanza Egresos'!A$1:C$65536,MATCH(A13,'[1]Balanza Egresos'!A$1:A$65536,0),2),"SIN CUENTA")</f>
        <v>Muebles de oficina y estantería</v>
      </c>
      <c r="D13" s="60">
        <f>IF($P13="A",SUMIFS(D14:D$180,$A14:$A$180,LEFT($A13,$Q13)&amp;"*",$P14:$P$180,"R"),SUMIFS('[1]Balanza Egresos'!$E$1:$E$65536,'[1]Balanza Egresos'!$A$1:$A$65536,$A13))</f>
        <v>119423.3</v>
      </c>
      <c r="E13" s="60">
        <f>IF($P13="A",SUMIFS(E14:E$180,$A14:$A$180,LEFT($A13,$Q13)&amp;"*",$P14:$P$180,"R"),((H13/[1]Parametros!$E$12)*12)+$I13)</f>
        <v>159231.06666666665</v>
      </c>
      <c r="F13" s="60">
        <f>IF($P13="A",SUMIFS(F14:F$1042,$A14:$A$1042,LEFT($A13,$Q13)&amp;"*",$P14:$P$1042,"R"),K13+L13+M13+N13+O13)</f>
        <v>157000</v>
      </c>
      <c r="G13" s="81" t="s">
        <v>27</v>
      </c>
      <c r="H13" s="60">
        <f>IF($P13="A",SUMIFS(H14:H$180,$A14:$A$180,LEFT($A13,$Q13)&amp;"*",$P14:$P$180,"R"),SUMIFS('[1]Balanza Egresos'!$T$1:$T$65536,'[1]Balanza Egresos'!$A$1:$A$65536,$A13))</f>
        <v>119423.3</v>
      </c>
      <c r="I13" s="82"/>
      <c r="J13" s="62"/>
      <c r="K13" s="83">
        <v>157000</v>
      </c>
      <c r="L13" s="83">
        <v>0</v>
      </c>
      <c r="M13" s="83">
        <v>0</v>
      </c>
      <c r="N13" s="83">
        <v>0</v>
      </c>
      <c r="O13" s="83">
        <v>0</v>
      </c>
      <c r="P13" s="64" t="str">
        <f t="shared" si="8"/>
        <v>R</v>
      </c>
      <c r="Q13" s="64">
        <f t="shared" si="0"/>
        <v>4</v>
      </c>
      <c r="R13" s="78" t="str">
        <f t="shared" si="1"/>
        <v>SI</v>
      </c>
      <c r="S13" s="79">
        <v>1</v>
      </c>
      <c r="T13" s="80">
        <v>1</v>
      </c>
      <c r="U13" s="7"/>
      <c r="V13" s="68">
        <f t="shared" si="2"/>
        <v>-39807.766666666648</v>
      </c>
      <c r="W13" s="69">
        <f t="shared" si="3"/>
        <v>-0.33333333333333315</v>
      </c>
      <c r="X13" s="70">
        <f t="shared" si="4"/>
        <v>37576.699999999997</v>
      </c>
      <c r="Y13" s="69">
        <f t="shared" si="5"/>
        <v>0.31465132850959565</v>
      </c>
      <c r="Z13" s="71">
        <f t="shared" si="6"/>
        <v>-2231.0666666666511</v>
      </c>
      <c r="AA13" s="72">
        <f t="shared" si="7"/>
        <v>-1.401150361780313E-2</v>
      </c>
    </row>
    <row r="14" spans="1:72" s="73" customFormat="1" ht="15.75" hidden="1" customHeight="1" x14ac:dyDescent="0.2">
      <c r="A14" s="74" t="s">
        <v>28</v>
      </c>
      <c r="B14" s="74"/>
      <c r="C14" s="75" t="str">
        <f>IFERROR(INDEX('[1]Balanza Egresos'!A$1:C$65536,MATCH(A14,'[1]Balanza Egresos'!A$1:A$65536,0),2),"SIN CUENTA")</f>
        <v>SIN CUENTA</v>
      </c>
      <c r="D14" s="60">
        <f>IF($P14="A",SUMIFS(D15:D$180,$A15:$A$180,LEFT($A14,$Q14)&amp;"*",$P15:$P$180,"R"),SUMIFS('[1]Balanza Egresos'!$E$1:$E$65536,'[1]Balanza Egresos'!$A$1:$A$65536,$A14))</f>
        <v>0</v>
      </c>
      <c r="E14" s="60">
        <f>IF($P14="A",SUMIFS(E15:E$180,$A15:$A$180,LEFT($A14,$Q14)&amp;"*",$P15:$P$180,"R"),((H14/[1]Parametros!$E$12)*12)+$I14)</f>
        <v>0</v>
      </c>
      <c r="F14" s="60">
        <f>IF($P14="A",SUMIFS(F15:F$1042,$A15:$A$1042,LEFT($A14,$Q14)&amp;"*",$P15:$P$1042,"R"),K14+L14+M14+N14+O14)</f>
        <v>0</v>
      </c>
      <c r="G14" s="81"/>
      <c r="H14" s="60">
        <f>IF($P14="A",SUMIFS(H15:H$180,$A15:$A$180,LEFT($A14,$Q14)&amp;"*",$P15:$P$180,"R"),SUMIFS('[1]Balanza Egresos'!$T$1:$T$65536,'[1]Balanza Egresos'!$A$1:$A$65536,$A14))</f>
        <v>0</v>
      </c>
      <c r="I14" s="82"/>
      <c r="J14" s="62"/>
      <c r="K14" s="83">
        <f>IF($P14="A",SUMIFS(K15:K$180,$A15:$A$180,LEFT($A14,$Q14)&amp;"*",$P15:$P$180,"R"),0)</f>
        <v>0</v>
      </c>
      <c r="L14" s="83">
        <f>IF($P14="A",SUMIFS(L15:L$180,$A15:$A$180,LEFT($A14,$Q14)&amp;"*",$P15:$P$180,"R"),0)</f>
        <v>0</v>
      </c>
      <c r="M14" s="83">
        <f>IF($P14="A",SUMIFS(M15:M$180,$A15:$A$180,LEFT($A14,$Q14)&amp;"*",$P15:$P$180,"R"),0)</f>
        <v>0</v>
      </c>
      <c r="N14" s="83">
        <f>IF($P14="A",SUMIFS(N15:N$180,$A15:$A$180,LEFT($A14,$Q14)&amp;"*",$P15:$P$180,"R"),0)</f>
        <v>0</v>
      </c>
      <c r="O14" s="83">
        <f>IF($P14="A",SUMIFS(O15:O$180,$A15:$A$180,LEFT($A14,$Q14)&amp;"*",$P15:$P$180,"R"),0)</f>
        <v>0</v>
      </c>
      <c r="P14" s="64" t="str">
        <f t="shared" si="8"/>
        <v>A</v>
      </c>
      <c r="Q14" s="64">
        <f t="shared" si="0"/>
        <v>3</v>
      </c>
      <c r="R14" s="78" t="str">
        <f t="shared" si="1"/>
        <v>NO</v>
      </c>
      <c r="S14" s="79">
        <v>1</v>
      </c>
      <c r="T14" s="80">
        <v>1</v>
      </c>
      <c r="U14" s="7"/>
      <c r="V14" s="68">
        <f t="shared" si="2"/>
        <v>0</v>
      </c>
      <c r="W14" s="69">
        <f t="shared" si="3"/>
        <v>0</v>
      </c>
      <c r="X14" s="70">
        <f t="shared" si="4"/>
        <v>0</v>
      </c>
      <c r="Y14" s="69">
        <f t="shared" si="5"/>
        <v>0</v>
      </c>
      <c r="Z14" s="71">
        <f t="shared" si="6"/>
        <v>0</v>
      </c>
      <c r="AA14" s="72">
        <f t="shared" si="7"/>
        <v>0</v>
      </c>
    </row>
    <row r="15" spans="1:72" s="73" customFormat="1" ht="15.75" hidden="1" customHeight="1" x14ac:dyDescent="0.2">
      <c r="A15" s="74" t="s">
        <v>29</v>
      </c>
      <c r="B15" s="74"/>
      <c r="C15" s="75" t="str">
        <f>IFERROR(INDEX('[1]Balanza Egresos'!A$1:C$65536,MATCH(A15,'[1]Balanza Egresos'!A$1:A$65536,0),2),"SIN CUENTA")</f>
        <v>SIN CUENTA</v>
      </c>
      <c r="D15" s="60">
        <f>IF($P15="A",SUMIFS(D16:D$180,$A16:$A$180,LEFT($A15,$Q15)&amp;"*",$P16:$P$180,"R"),SUMIFS('[1]Balanza Egresos'!$E$1:$E$65536,'[1]Balanza Egresos'!$A$1:$A$65536,$A15))</f>
        <v>0</v>
      </c>
      <c r="E15" s="60">
        <f>IF($P15="A",SUMIFS(E16:E$180,$A16:$A$180,LEFT($A15,$Q15)&amp;"*",$P16:$P$180,"R"),((H15/[1]Parametros!$E$12)*12)+$I15)</f>
        <v>0</v>
      </c>
      <c r="F15" s="60">
        <f>IF($P15="A",SUMIFS(F16:F$1042,$A16:$A$1042,LEFT($A15,$Q15)&amp;"*",$P16:$P$1042,"R"),K15+L15+M15+N15+O15)</f>
        <v>0</v>
      </c>
      <c r="G15" s="81"/>
      <c r="H15" s="60">
        <f>IF($P15="A",SUMIFS(H16:H$180,$A16:$A$180,LEFT($A15,$Q15)&amp;"*",$P16:$P$180,"R"),SUMIFS('[1]Balanza Egresos'!$T$1:$T$65536,'[1]Balanza Egresos'!$A$1:$A$65536,$A15))</f>
        <v>0</v>
      </c>
      <c r="I15" s="82"/>
      <c r="J15" s="62"/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64" t="str">
        <f t="shared" si="8"/>
        <v>R</v>
      </c>
      <c r="Q15" s="64">
        <f t="shared" si="0"/>
        <v>4</v>
      </c>
      <c r="R15" s="78" t="str">
        <f t="shared" si="1"/>
        <v>NO</v>
      </c>
      <c r="S15" s="79">
        <v>1</v>
      </c>
      <c r="T15" s="80">
        <v>1</v>
      </c>
      <c r="U15" s="7"/>
      <c r="V15" s="68">
        <f t="shared" si="2"/>
        <v>0</v>
      </c>
      <c r="W15" s="69">
        <f t="shared" si="3"/>
        <v>0</v>
      </c>
      <c r="X15" s="70">
        <f t="shared" si="4"/>
        <v>0</v>
      </c>
      <c r="Y15" s="69">
        <f t="shared" si="5"/>
        <v>0</v>
      </c>
      <c r="Z15" s="71">
        <f t="shared" si="6"/>
        <v>0</v>
      </c>
      <c r="AA15" s="72">
        <f t="shared" si="7"/>
        <v>0</v>
      </c>
    </row>
    <row r="16" spans="1:72" s="73" customFormat="1" ht="15.75" hidden="1" customHeight="1" x14ac:dyDescent="0.2">
      <c r="A16" s="74" t="s">
        <v>30</v>
      </c>
      <c r="B16" s="74"/>
      <c r="C16" s="75" t="str">
        <f>IFERROR(INDEX('[1]Balanza Egresos'!A$1:C$65536,MATCH(A16,'[1]Balanza Egresos'!A$1:A$65536,0),2),"SIN CUENTA")</f>
        <v>SIN CUENTA</v>
      </c>
      <c r="D16" s="60">
        <f>IF($P16="A",SUMIFS(D17:D$180,$A17:$A$180,LEFT($A16,$Q16)&amp;"*",$P17:$P$180,"R"),SUMIFS('[1]Balanza Egresos'!$E$1:$E$65536,'[1]Balanza Egresos'!$A$1:$A$65536,$A16))</f>
        <v>0</v>
      </c>
      <c r="E16" s="60">
        <f>IF($P16="A",SUMIFS(E17:E$180,$A17:$A$180,LEFT($A16,$Q16)&amp;"*",$P17:$P$180,"R"),((H16/[1]Parametros!$E$12)*12)+$I16)</f>
        <v>0</v>
      </c>
      <c r="F16" s="60">
        <f>IF($P16="A",SUMIFS(F17:F$1042,$A17:$A$1042,LEFT($A16,$Q16)&amp;"*",$P17:$P$1042,"R"),K16+L16+M16+N16+O16)</f>
        <v>0</v>
      </c>
      <c r="G16" s="84"/>
      <c r="H16" s="60">
        <f>IF($P16="A",SUMIFS(H17:H$180,$A17:$A$180,LEFT($A16,$Q16)&amp;"*",$P17:$P$180,"R"),SUMIFS('[1]Balanza Egresos'!$T$1:$T$65536,'[1]Balanza Egresos'!$A$1:$A$65536,$A16))</f>
        <v>0</v>
      </c>
      <c r="I16" s="82"/>
      <c r="J16" s="62"/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64" t="str">
        <f t="shared" si="8"/>
        <v>A</v>
      </c>
      <c r="Q16" s="64">
        <f t="shared" si="0"/>
        <v>3</v>
      </c>
      <c r="R16" s="78" t="str">
        <f t="shared" si="1"/>
        <v>NO</v>
      </c>
      <c r="S16" s="79">
        <v>1</v>
      </c>
      <c r="T16" s="80">
        <v>1</v>
      </c>
      <c r="U16" s="7"/>
      <c r="V16" s="68">
        <f t="shared" si="2"/>
        <v>0</v>
      </c>
      <c r="W16" s="69">
        <f t="shared" si="3"/>
        <v>0</v>
      </c>
      <c r="X16" s="70">
        <f t="shared" si="4"/>
        <v>0</v>
      </c>
      <c r="Y16" s="69">
        <f t="shared" si="5"/>
        <v>0</v>
      </c>
      <c r="Z16" s="71">
        <f t="shared" si="6"/>
        <v>0</v>
      </c>
      <c r="AA16" s="72">
        <f t="shared" si="7"/>
        <v>0</v>
      </c>
    </row>
    <row r="17" spans="1:27" s="73" customFormat="1" ht="15.75" hidden="1" customHeight="1" x14ac:dyDescent="0.2">
      <c r="A17" s="74" t="s">
        <v>31</v>
      </c>
      <c r="B17" s="74"/>
      <c r="C17" s="75" t="str">
        <f>IFERROR(INDEX('[1]Balanza Egresos'!A$1:C$65536,MATCH(A17,'[1]Balanza Egresos'!A$1:A$65536,0),2),"SIN CUENTA")</f>
        <v>SIN CUENTA</v>
      </c>
      <c r="D17" s="60">
        <f>IF($P17="A",SUMIFS(D18:D$180,$A18:$A$180,LEFT($A17,$Q17)&amp;"*",$P18:$P$180,"R"),SUMIFS('[1]Balanza Egresos'!$E$1:$E$65536,'[1]Balanza Egresos'!$A$1:$A$65536,$A17))</f>
        <v>0</v>
      </c>
      <c r="E17" s="60">
        <f>IF($P17="A",SUMIFS(E18:E$180,$A18:$A$180,LEFT($A17,$Q17)&amp;"*",$P18:$P$180,"R"),((H17/[1]Parametros!$E$12)*12)+$I17)</f>
        <v>0</v>
      </c>
      <c r="F17" s="60">
        <f>IF($P17="A",SUMIFS(F18:F$1042,$A18:$A$1042,LEFT($A17,$Q17)&amp;"*",$P18:$P$1042,"R"),K17+L17+M17+N17+O17)</f>
        <v>0</v>
      </c>
      <c r="G17" s="81"/>
      <c r="H17" s="60">
        <f>IF($P17="A",SUMIFS(H18:H$180,$A18:$A$180,LEFT($A17,$Q17)&amp;"*",$P18:$P$180,"R"),SUMIFS('[1]Balanza Egresos'!$T$1:$T$65536,'[1]Balanza Egresos'!$A$1:$A$65536,$A17))</f>
        <v>0</v>
      </c>
      <c r="I17" s="82"/>
      <c r="J17" s="62"/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64" t="str">
        <f t="shared" si="8"/>
        <v>R</v>
      </c>
      <c r="Q17" s="64">
        <f t="shared" si="0"/>
        <v>4</v>
      </c>
      <c r="R17" s="78" t="str">
        <f t="shared" si="1"/>
        <v>NO</v>
      </c>
      <c r="S17" s="79">
        <v>1</v>
      </c>
      <c r="T17" s="80">
        <v>1</v>
      </c>
      <c r="U17" s="7"/>
      <c r="V17" s="68">
        <f t="shared" si="2"/>
        <v>0</v>
      </c>
      <c r="W17" s="69">
        <f t="shared" si="3"/>
        <v>0</v>
      </c>
      <c r="X17" s="70">
        <f t="shared" si="4"/>
        <v>0</v>
      </c>
      <c r="Y17" s="69">
        <f t="shared" si="5"/>
        <v>0</v>
      </c>
      <c r="Z17" s="71">
        <f t="shared" si="6"/>
        <v>0</v>
      </c>
      <c r="AA17" s="72">
        <f t="shared" si="7"/>
        <v>0</v>
      </c>
    </row>
    <row r="18" spans="1:27" s="73" customFormat="1" ht="15.75" hidden="1" customHeight="1" x14ac:dyDescent="0.2">
      <c r="A18" s="74" t="s">
        <v>32</v>
      </c>
      <c r="B18" s="74"/>
      <c r="C18" s="75" t="str">
        <f>IFERROR(INDEX('[1]Balanza Egresos'!A$1:C$65536,MATCH(A18,'[1]Balanza Egresos'!A$1:A$65536,0),2),"SIN CUENTA")</f>
        <v>SIN CUENTA</v>
      </c>
      <c r="D18" s="60">
        <f>IF($P18="A",SUMIFS(D19:D$180,$A19:$A$180,LEFT($A18,$Q18)&amp;"*",$P19:$P$180,"R"),SUMIFS('[1]Balanza Egresos'!$E$1:$E$65536,'[1]Balanza Egresos'!$A$1:$A$65536,$A18))</f>
        <v>0</v>
      </c>
      <c r="E18" s="60">
        <f>IF($P18="A",SUMIFS(E19:E$180,$A19:$A$180,LEFT($A18,$Q18)&amp;"*",$P19:$P$180,"R"),((H18/[1]Parametros!$E$12)*12)+$I18)</f>
        <v>0</v>
      </c>
      <c r="F18" s="60">
        <f>IF($P18="A",SUMIFS(F19:F$1042,$A19:$A$1042,LEFT($A18,$Q18)&amp;"*",$P19:$P$1042,"R"),K18+L18+M18+N18+O18)</f>
        <v>0</v>
      </c>
      <c r="G18" s="81"/>
      <c r="H18" s="60">
        <f>IF($P18="A",SUMIFS(H19:H$180,$A19:$A$180,LEFT($A18,$Q18)&amp;"*",$P19:$P$180,"R"),SUMIFS('[1]Balanza Egresos'!$T$1:$T$65536,'[1]Balanza Egresos'!$A$1:$A$65536,$A18))</f>
        <v>0</v>
      </c>
      <c r="I18" s="77">
        <f>SUM(I19:I26)</f>
        <v>0</v>
      </c>
      <c r="J18" s="62"/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4" t="str">
        <f t="shared" si="8"/>
        <v>A</v>
      </c>
      <c r="Q18" s="64">
        <f t="shared" si="0"/>
        <v>3</v>
      </c>
      <c r="R18" s="78" t="str">
        <f t="shared" si="1"/>
        <v>NO</v>
      </c>
      <c r="S18" s="79">
        <v>1</v>
      </c>
      <c r="T18" s="80" t="s">
        <v>23</v>
      </c>
      <c r="U18" s="7"/>
      <c r="V18" s="68">
        <f t="shared" si="2"/>
        <v>0</v>
      </c>
      <c r="W18" s="69">
        <f t="shared" si="3"/>
        <v>0</v>
      </c>
      <c r="X18" s="70">
        <f t="shared" si="4"/>
        <v>0</v>
      </c>
      <c r="Y18" s="69">
        <f t="shared" si="5"/>
        <v>0</v>
      </c>
      <c r="Z18" s="71">
        <f t="shared" si="6"/>
        <v>0</v>
      </c>
      <c r="AA18" s="72">
        <f t="shared" si="7"/>
        <v>0</v>
      </c>
    </row>
    <row r="19" spans="1:27" s="73" customFormat="1" ht="15.75" hidden="1" customHeight="1" x14ac:dyDescent="0.2">
      <c r="A19" s="74" t="s">
        <v>33</v>
      </c>
      <c r="B19" s="74"/>
      <c r="C19" s="75" t="str">
        <f>IFERROR(INDEX('[1]Balanza Egresos'!A$1:C$65536,MATCH(A19,'[1]Balanza Egresos'!A$1:A$65536,0),2),"SIN CUENTA")</f>
        <v>SIN CUENTA</v>
      </c>
      <c r="D19" s="60">
        <f>IF($P19="A",SUMIFS(D20:D$180,$A20:$A$180,LEFT($A19,$Q19)&amp;"*",$P20:$P$180,"R"),SUMIFS('[1]Balanza Egresos'!$E$1:$E$65536,'[1]Balanza Egresos'!$A$1:$A$65536,$A19))</f>
        <v>0</v>
      </c>
      <c r="E19" s="60">
        <f>IF($P19="A",SUMIFS(E20:E$180,$A20:$A$180,LEFT($A19,$Q19)&amp;"*",$P20:$P$180,"R"),((H19/[1]Parametros!$E$12)*12)+$I19)</f>
        <v>0</v>
      </c>
      <c r="F19" s="60">
        <f>IF($P19="A",SUMIFS(F20:F$1042,$A20:$A$1042,LEFT($A19,$Q19)&amp;"*",$P20:$P$1042,"R"),K19+L19+M19+N19+O19)</f>
        <v>0</v>
      </c>
      <c r="G19" s="81"/>
      <c r="H19" s="60">
        <f>IF($P19="A",SUMIFS(H20:H$180,$A20:$A$180,LEFT($A19,$Q19)&amp;"*",$P20:$P$180,"R"),SUMIFS('[1]Balanza Egresos'!$T$1:$T$65536,'[1]Balanza Egresos'!$A$1:$A$65536,$A19))</f>
        <v>0</v>
      </c>
      <c r="I19" s="82"/>
      <c r="J19" s="62"/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64" t="str">
        <f t="shared" si="8"/>
        <v>R</v>
      </c>
      <c r="Q19" s="64">
        <f t="shared" si="0"/>
        <v>4</v>
      </c>
      <c r="R19" s="78" t="str">
        <f t="shared" si="1"/>
        <v>NO</v>
      </c>
      <c r="S19" s="79">
        <v>1</v>
      </c>
      <c r="T19" s="80">
        <v>1</v>
      </c>
      <c r="U19" s="7"/>
      <c r="V19" s="68">
        <f t="shared" si="2"/>
        <v>0</v>
      </c>
      <c r="W19" s="69">
        <f t="shared" si="3"/>
        <v>0</v>
      </c>
      <c r="X19" s="70">
        <f t="shared" si="4"/>
        <v>0</v>
      </c>
      <c r="Y19" s="69">
        <f t="shared" si="5"/>
        <v>0</v>
      </c>
      <c r="Z19" s="71">
        <f t="shared" si="6"/>
        <v>0</v>
      </c>
      <c r="AA19" s="72">
        <f t="shared" si="7"/>
        <v>0</v>
      </c>
    </row>
    <row r="20" spans="1:27" s="73" customFormat="1" ht="15.75" customHeight="1" x14ac:dyDescent="0.2">
      <c r="A20" s="74" t="s">
        <v>34</v>
      </c>
      <c r="B20" s="74"/>
      <c r="C20" s="75" t="str">
        <f>IFERROR(INDEX('[1]Balanza Egresos'!A$1:C$65536,MATCH(A20,'[1]Balanza Egresos'!A$1:A$65536,0),2),"SIN CUENTA")</f>
        <v>Equipo de cómputo y de tecnologías de la información</v>
      </c>
      <c r="D20" s="60">
        <f>IF($P20="A",SUMIFS(D21:D$180,$A21:$A$180,LEFT($A20,$Q20)&amp;"*",$P21:$P$180,"R"),SUMIFS('[1]Balanza Egresos'!$E$1:$E$65536,'[1]Balanza Egresos'!$A$1:$A$65536,$A20))</f>
        <v>1770431.8900000001</v>
      </c>
      <c r="E20" s="60">
        <f>IF($P20="A",SUMIFS(E21:E$180,$A21:$A$180,LEFT($A20,$Q20)&amp;"*",$P21:$P$180,"R"),((H20/[1]Parametros!$E$12)*12)+$I20)</f>
        <v>1019878.5066666666</v>
      </c>
      <c r="F20" s="60">
        <f>IF($P20="A",SUMIFS(F21:F$1042,$A21:$A$1042,LEFT($A20,$Q20)&amp;"*",$P21:$P$1042,"R"),K20+L20+M20+N20+O20)</f>
        <v>216000</v>
      </c>
      <c r="G20" s="81"/>
      <c r="H20" s="60">
        <f>IF($P20="A",SUMIFS(H21:H$180,$A21:$A$180,LEFT($A20,$Q20)&amp;"*",$P21:$P$180,"R"),SUMIFS('[1]Balanza Egresos'!$T$1:$T$65536,'[1]Balanza Egresos'!$A$1:$A$65536,$A20))</f>
        <v>764908.88</v>
      </c>
      <c r="I20" s="82"/>
      <c r="J20" s="62"/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64" t="str">
        <f t="shared" si="8"/>
        <v>A</v>
      </c>
      <c r="Q20" s="64">
        <f>IF(RIGHT(A20,4)="0000",1,IF(RIGHT(A20,3)="000",2,IF(RIGHT(A20,2)="00",3,4)))</f>
        <v>3</v>
      </c>
      <c r="R20" s="78" t="str">
        <f t="shared" si="1"/>
        <v>SI</v>
      </c>
      <c r="S20" s="79">
        <v>1</v>
      </c>
      <c r="T20" s="80">
        <v>1</v>
      </c>
      <c r="U20" s="7"/>
      <c r="V20" s="68">
        <f t="shared" si="2"/>
        <v>750553.38333333354</v>
      </c>
      <c r="W20" s="69">
        <f t="shared" si="3"/>
        <v>0.42393801623926547</v>
      </c>
      <c r="X20" s="70">
        <f t="shared" si="4"/>
        <v>-1554431.8900000001</v>
      </c>
      <c r="Y20" s="69">
        <f t="shared" si="5"/>
        <v>-0.87799587139158453</v>
      </c>
      <c r="Z20" s="71">
        <f t="shared" si="6"/>
        <v>-803878.5066666666</v>
      </c>
      <c r="AA20" s="72">
        <f t="shared" si="7"/>
        <v>-0.78821006758347478</v>
      </c>
    </row>
    <row r="21" spans="1:27" s="73" customFormat="1" ht="15.75" customHeight="1" x14ac:dyDescent="0.2">
      <c r="A21" s="74" t="s">
        <v>35</v>
      </c>
      <c r="B21" s="74"/>
      <c r="C21" s="75" t="str">
        <f>IFERROR(INDEX('[1]Balanza Egresos'!A$1:C$65536,MATCH(A21,'[1]Balanza Egresos'!A$1:A$65536,0),2),"SIN CUENTA")</f>
        <v>Equipo de cómputo y de tecnología de la información</v>
      </c>
      <c r="D21" s="60">
        <f>IF($P21="A",SUMIFS(D22:D$180,$A22:$A$180,LEFT($A21,$Q21)&amp;"*",$P22:$P$180,"R"),SUMIFS('[1]Balanza Egresos'!$E$1:$E$65536,'[1]Balanza Egresos'!$A$1:$A$65536,$A21))</f>
        <v>1770431.8900000001</v>
      </c>
      <c r="E21" s="60">
        <f>IF($P21="A",SUMIFS(E22:E$180,$A22:$A$180,LEFT($A21,$Q21)&amp;"*",$P22:$P$180,"R"),((H21/[1]Parametros!$E$12)*12)+$I21)</f>
        <v>1019878.5066666666</v>
      </c>
      <c r="F21" s="60">
        <f>IF($P21="A",SUMIFS(F22:F$1042,$A22:$A$1042,LEFT($A21,$Q21)&amp;"*",$P22:$P$1042,"R"),K21+L21+M21+N21+O21)</f>
        <v>216000</v>
      </c>
      <c r="G21" s="81" t="s">
        <v>36</v>
      </c>
      <c r="H21" s="60">
        <f>IF($P21="A",SUMIFS(H22:H$180,$A22:$A$180,LEFT($A21,$Q21)&amp;"*",$P22:$P$180,"R"),SUMIFS('[1]Balanza Egresos'!$T$1:$T$65536,'[1]Balanza Egresos'!$A$1:$A$65536,$A21))</f>
        <v>764908.88</v>
      </c>
      <c r="I21" s="82"/>
      <c r="J21" s="62"/>
      <c r="K21" s="83">
        <v>216000</v>
      </c>
      <c r="L21" s="83">
        <v>0</v>
      </c>
      <c r="M21" s="83">
        <v>0</v>
      </c>
      <c r="N21" s="83">
        <v>0</v>
      </c>
      <c r="O21" s="83">
        <v>0</v>
      </c>
      <c r="P21" s="64" t="str">
        <f t="shared" si="8"/>
        <v>R</v>
      </c>
      <c r="Q21" s="64">
        <f t="shared" ref="Q21:Q86" si="9">IF(RIGHT(A21,4)="0000",1,IF(RIGHT(A21,3)="000",2,IF(RIGHT(A21,2)="00",3,4)))</f>
        <v>4</v>
      </c>
      <c r="R21" s="78" t="str">
        <f t="shared" si="1"/>
        <v>SI</v>
      </c>
      <c r="S21" s="79">
        <v>1</v>
      </c>
      <c r="T21" s="80">
        <v>1</v>
      </c>
      <c r="U21" s="7"/>
      <c r="V21" s="68">
        <f t="shared" si="2"/>
        <v>750553.38333333354</v>
      </c>
      <c r="W21" s="69">
        <f t="shared" si="3"/>
        <v>0.42393801623926547</v>
      </c>
      <c r="X21" s="70">
        <f t="shared" si="4"/>
        <v>-1554431.8900000001</v>
      </c>
      <c r="Y21" s="69">
        <f t="shared" si="5"/>
        <v>-0.87799587139158453</v>
      </c>
      <c r="Z21" s="71">
        <f t="shared" si="6"/>
        <v>-803878.5066666666</v>
      </c>
      <c r="AA21" s="72">
        <f t="shared" si="7"/>
        <v>-0.78821006758347478</v>
      </c>
    </row>
    <row r="22" spans="1:27" s="73" customFormat="1" ht="15.75" customHeight="1" x14ac:dyDescent="0.2">
      <c r="A22" s="74" t="s">
        <v>37</v>
      </c>
      <c r="B22" s="74"/>
      <c r="C22" s="75" t="str">
        <f>IFERROR(INDEX('[1]Balanza Egresos'!A$1:C$65536,MATCH(A22,'[1]Balanza Egresos'!A$1:A$65536,0),2),"SIN CUENTA")</f>
        <v>Otros mobiliarios y equipos de administración</v>
      </c>
      <c r="D22" s="60">
        <f>IF($P22="A",SUMIFS(D23:D$180,$A23:$A$180,LEFT($A22,$Q22)&amp;"*",$P23:$P$180,"R"),SUMIFS('[1]Balanza Egresos'!$E$1:$E$65536,'[1]Balanza Egresos'!$A$1:$A$65536,$A22))</f>
        <v>7083</v>
      </c>
      <c r="E22" s="60">
        <f>IF($P22="A",SUMIFS(E23:E$180,$A23:$A$180,LEFT($A22,$Q22)&amp;"*",$P23:$P$180,"R"),((H22/[1]Parametros!$E$12)*12)+$I22)</f>
        <v>9412</v>
      </c>
      <c r="F22" s="60">
        <f>IF($P22="A",SUMIFS(F23:F$1042,$A23:$A$1042,LEFT($A22,$Q22)&amp;"*",$P23:$P$1042,"R"),K22+L22+M22+N22+O22)</f>
        <v>8000</v>
      </c>
      <c r="G22" s="81"/>
      <c r="H22" s="60">
        <f>IF($P22="A",SUMIFS(H23:H$180,$A23:$A$180,LEFT($A22,$Q22)&amp;"*",$P23:$P$180,"R"),SUMIFS('[1]Balanza Egresos'!$T$1:$T$65536,'[1]Balanza Egresos'!$A$1:$A$65536,$A22))</f>
        <v>7059</v>
      </c>
      <c r="I22" s="82"/>
      <c r="J22" s="62"/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64" t="str">
        <f t="shared" si="8"/>
        <v>A</v>
      </c>
      <c r="Q22" s="64">
        <f t="shared" si="9"/>
        <v>3</v>
      </c>
      <c r="R22" s="78" t="str">
        <f t="shared" si="1"/>
        <v>SI</v>
      </c>
      <c r="S22" s="79">
        <v>1</v>
      </c>
      <c r="T22" s="80">
        <v>1</v>
      </c>
      <c r="U22" s="7"/>
      <c r="V22" s="68">
        <f t="shared" si="2"/>
        <v>-2329</v>
      </c>
      <c r="W22" s="69">
        <f t="shared" si="3"/>
        <v>-0.32881547366934916</v>
      </c>
      <c r="X22" s="70">
        <f t="shared" si="4"/>
        <v>917</v>
      </c>
      <c r="Y22" s="69">
        <f t="shared" si="5"/>
        <v>0.12946491599604687</v>
      </c>
      <c r="Z22" s="71">
        <f t="shared" si="6"/>
        <v>-1412</v>
      </c>
      <c r="AA22" s="72">
        <f t="shared" si="7"/>
        <v>-0.15002124946876327</v>
      </c>
    </row>
    <row r="23" spans="1:27" s="73" customFormat="1" ht="15.75" customHeight="1" x14ac:dyDescent="0.2">
      <c r="A23" s="74" t="s">
        <v>38</v>
      </c>
      <c r="B23" s="74"/>
      <c r="C23" s="75" t="str">
        <f>IFERROR(INDEX('[1]Balanza Egresos'!A$1:C$65536,MATCH(A23,'[1]Balanza Egresos'!A$1:A$65536,0),2),"SIN CUENTA")</f>
        <v>Otros mobiliarios y equipos de administración</v>
      </c>
      <c r="D23" s="60">
        <f>IF($P23="A",SUMIFS(D24:D$180,$A24:$A$180,LEFT($A23,$Q23)&amp;"*",$P24:$P$180,"R"),SUMIFS('[1]Balanza Egresos'!$E$1:$E$65536,'[1]Balanza Egresos'!$A$1:$A$65536,$A23))</f>
        <v>7083</v>
      </c>
      <c r="E23" s="60">
        <f>IF($P23="A",SUMIFS(E24:E$180,$A24:$A$180,LEFT($A23,$Q23)&amp;"*",$P24:$P$180,"R"),((H23/[1]Parametros!$E$12)*12)+$I23)</f>
        <v>9412</v>
      </c>
      <c r="F23" s="60">
        <f>IF($P23="A",SUMIFS(F24:F$1042,$A24:$A$1042,LEFT($A23,$Q23)&amp;"*",$P24:$P$1042,"R"),K23+L23+M23+N23+O23)</f>
        <v>8000</v>
      </c>
      <c r="G23" s="81" t="s">
        <v>39</v>
      </c>
      <c r="H23" s="60">
        <f>IF($P23="A",SUMIFS(H24:H$180,$A24:$A$180,LEFT($A23,$Q23)&amp;"*",$P24:$P$180,"R"),SUMIFS('[1]Balanza Egresos'!$T$1:$T$65536,'[1]Balanza Egresos'!$A$1:$A$65536,$A23))</f>
        <v>7059</v>
      </c>
      <c r="I23" s="82"/>
      <c r="J23" s="62"/>
      <c r="K23" s="83">
        <v>0</v>
      </c>
      <c r="L23" s="83">
        <v>0</v>
      </c>
      <c r="M23" s="83">
        <v>0</v>
      </c>
      <c r="N23" s="83">
        <v>0</v>
      </c>
      <c r="O23" s="83">
        <v>8000</v>
      </c>
      <c r="P23" s="64" t="str">
        <f t="shared" si="8"/>
        <v>R</v>
      </c>
      <c r="Q23" s="64">
        <f t="shared" si="9"/>
        <v>4</v>
      </c>
      <c r="R23" s="78" t="str">
        <f t="shared" si="1"/>
        <v>SI</v>
      </c>
      <c r="S23" s="79">
        <v>1</v>
      </c>
      <c r="T23" s="80">
        <v>1</v>
      </c>
      <c r="U23" s="7"/>
      <c r="V23" s="68">
        <f t="shared" si="2"/>
        <v>-2329</v>
      </c>
      <c r="W23" s="69">
        <f t="shared" si="3"/>
        <v>-0.32881547366934916</v>
      </c>
      <c r="X23" s="70">
        <f t="shared" si="4"/>
        <v>917</v>
      </c>
      <c r="Y23" s="69">
        <f t="shared" si="5"/>
        <v>0.12946491599604687</v>
      </c>
      <c r="Z23" s="71">
        <f t="shared" si="6"/>
        <v>-1412</v>
      </c>
      <c r="AA23" s="72">
        <f t="shared" si="7"/>
        <v>-0.15002124946876327</v>
      </c>
    </row>
    <row r="24" spans="1:27" s="73" customFormat="1" ht="15.75" customHeight="1" x14ac:dyDescent="0.2">
      <c r="A24" s="74" t="s">
        <v>40</v>
      </c>
      <c r="B24" s="74"/>
      <c r="C24" s="75" t="str">
        <f>IFERROR(INDEX('[1]Balanza Egresos'!A$1:C$65536,MATCH(A24,'[1]Balanza Egresos'!A$1:A$65536,0),2),"SIN CUENTA")</f>
        <v>MOBILIARIO Y EQUIPO EDUCACIONAL Y RECREATIVO</v>
      </c>
      <c r="D24" s="60">
        <f>IF($P24="A",SUMIFS(D25:D$180,$A25:$A$180,LEFT($A24,$Q24)&amp;"*",$P25:$P$180,"R"),SUMIFS('[1]Balanza Egresos'!$E$1:$E$65536,'[1]Balanza Egresos'!$A$1:$A$65536,$A24))</f>
        <v>15084.5</v>
      </c>
      <c r="E24" s="60">
        <f>IF($P24="A",SUMIFS(E25:E$180,$A25:$A$180,LEFT($A24,$Q24)&amp;"*",$P25:$P$180,"R"),((H24/[1]Parametros!$E$12)*12)+$I24)</f>
        <v>20112.666666666668</v>
      </c>
      <c r="F24" s="60">
        <f>IF($P24="A",SUMIFS(F25:F$1042,$A25:$A$1042,LEFT($A24,$Q24)&amp;"*",$P25:$P$1042,"R"),K24+L24+M24+N24+O24)</f>
        <v>0</v>
      </c>
      <c r="G24" s="81"/>
      <c r="H24" s="60">
        <f>IF($P24="A",SUMIFS(H25:H$180,$A25:$A$180,LEFT($A24,$Q24)&amp;"*",$P25:$P$180,"R"),SUMIFS('[1]Balanza Egresos'!$T$1:$T$65536,'[1]Balanza Egresos'!$A$1:$A$65536,$A24))</f>
        <v>15084.5</v>
      </c>
      <c r="I24" s="82"/>
      <c r="J24" s="62"/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64" t="str">
        <f t="shared" si="8"/>
        <v>A</v>
      </c>
      <c r="Q24" s="64">
        <f t="shared" si="9"/>
        <v>2</v>
      </c>
      <c r="R24" s="78" t="str">
        <f t="shared" si="1"/>
        <v>SI</v>
      </c>
      <c r="S24" s="79">
        <v>1</v>
      </c>
      <c r="T24" s="80">
        <v>1</v>
      </c>
      <c r="U24" s="7"/>
      <c r="V24" s="68">
        <f t="shared" si="2"/>
        <v>-5028.1666666666679</v>
      </c>
      <c r="W24" s="69">
        <f t="shared" si="3"/>
        <v>-0.33333333333333343</v>
      </c>
      <c r="X24" s="70">
        <f t="shared" si="4"/>
        <v>-15084.5</v>
      </c>
      <c r="Y24" s="69">
        <f t="shared" si="5"/>
        <v>-1</v>
      </c>
      <c r="Z24" s="71">
        <f t="shared" si="6"/>
        <v>-20112.666666666668</v>
      </c>
      <c r="AA24" s="72">
        <f t="shared" si="7"/>
        <v>-1</v>
      </c>
    </row>
    <row r="25" spans="1:27" s="73" customFormat="1" ht="15.75" customHeight="1" x14ac:dyDescent="0.2">
      <c r="A25" s="74" t="s">
        <v>41</v>
      </c>
      <c r="B25" s="74"/>
      <c r="C25" s="75" t="str">
        <f>IFERROR(INDEX('[1]Balanza Egresos'!A$1:C$65536,MATCH(A25,'[1]Balanza Egresos'!A$1:A$65536,0),2),"SIN CUENTA")</f>
        <v>Equipos y aparatos audiovisuales</v>
      </c>
      <c r="D25" s="60">
        <f>IF($P25="A",SUMIFS(D26:D$180,$A26:$A$180,LEFT($A25,$Q25)&amp;"*",$P26:$P$180,"R"),SUMIFS('[1]Balanza Egresos'!$E$1:$E$65536,'[1]Balanza Egresos'!$A$1:$A$65536,$A25))</f>
        <v>15084.5</v>
      </c>
      <c r="E25" s="60">
        <f>IF($P25="A",SUMIFS(E26:E$180,$A26:$A$180,LEFT($A25,$Q25)&amp;"*",$P26:$P$180,"R"),((H25/[1]Parametros!$E$12)*12)+$I25)</f>
        <v>20112.666666666668</v>
      </c>
      <c r="F25" s="60">
        <f>IF($P25="A",SUMIFS(F26:F$1042,$A26:$A$1042,LEFT($A25,$Q25)&amp;"*",$P26:$P$1042,"R"),K25+L25+M25+N25+O25)</f>
        <v>0</v>
      </c>
      <c r="G25" s="81"/>
      <c r="H25" s="60">
        <f>IF($P25="A",SUMIFS(H26:H$180,$A26:$A$180,LEFT($A25,$Q25)&amp;"*",$P26:$P$180,"R"),SUMIFS('[1]Balanza Egresos'!$T$1:$T$65536,'[1]Balanza Egresos'!$A$1:$A$65536,$A25))</f>
        <v>15084.5</v>
      </c>
      <c r="I25" s="82"/>
      <c r="J25" s="62"/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64" t="str">
        <f t="shared" si="8"/>
        <v>A</v>
      </c>
      <c r="Q25" s="64">
        <f t="shared" si="9"/>
        <v>3</v>
      </c>
      <c r="R25" s="78" t="str">
        <f t="shared" si="1"/>
        <v>SI</v>
      </c>
      <c r="S25" s="79">
        <v>1</v>
      </c>
      <c r="T25" s="80">
        <v>1</v>
      </c>
      <c r="U25" s="7"/>
      <c r="V25" s="68">
        <f t="shared" si="2"/>
        <v>-5028.1666666666679</v>
      </c>
      <c r="W25" s="69">
        <f t="shared" si="3"/>
        <v>-0.33333333333333343</v>
      </c>
      <c r="X25" s="70">
        <f t="shared" si="4"/>
        <v>-15084.5</v>
      </c>
      <c r="Y25" s="69">
        <f t="shared" si="5"/>
        <v>-1</v>
      </c>
      <c r="Z25" s="71">
        <f t="shared" si="6"/>
        <v>-20112.666666666668</v>
      </c>
      <c r="AA25" s="72">
        <f t="shared" si="7"/>
        <v>-1</v>
      </c>
    </row>
    <row r="26" spans="1:27" s="73" customFormat="1" ht="15.75" customHeight="1" x14ac:dyDescent="0.2">
      <c r="A26" s="74" t="s">
        <v>42</v>
      </c>
      <c r="B26" s="74"/>
      <c r="C26" s="75" t="str">
        <f>IFERROR(INDEX('[1]Balanza Egresos'!A$1:C$65536,MATCH(A26,'[1]Balanza Egresos'!A$1:A$65536,0),2),"SIN CUENTA")</f>
        <v>Equipos y aparatos audiovisuales</v>
      </c>
      <c r="D26" s="60">
        <f>IF($P26="A",SUMIFS(D27:D$180,$A27:$A$180,LEFT($A26,$Q26)&amp;"*",$P27:$P$180,"R"),SUMIFS('[1]Balanza Egresos'!$E$1:$E$65536,'[1]Balanza Egresos'!$A$1:$A$65536,$A26))</f>
        <v>15084.5</v>
      </c>
      <c r="E26" s="60">
        <f>IF($P26="A",SUMIFS(E27:E$180,$A27:$A$180,LEFT($A26,$Q26)&amp;"*",$P27:$P$180,"R"),((H26/[1]Parametros!$E$12)*12)+$I26)</f>
        <v>20112.666666666668</v>
      </c>
      <c r="F26" s="60">
        <f>IF($P26="A",SUMIFS(F27:F$1042,$A27:$A$1042,LEFT($A26,$Q26)&amp;"*",$P27:$P$1042,"R"),K26+L26+M26+N26+O26)</f>
        <v>0</v>
      </c>
      <c r="G26" s="81"/>
      <c r="H26" s="60">
        <f>IF($P26="A",SUMIFS(H27:H$180,$A27:$A$180,LEFT($A26,$Q26)&amp;"*",$P27:$P$180,"R"),SUMIFS('[1]Balanza Egresos'!$T$1:$T$65536,'[1]Balanza Egresos'!$A$1:$A$65536,$A26))</f>
        <v>15084.5</v>
      </c>
      <c r="I26" s="82"/>
      <c r="J26" s="62"/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64" t="str">
        <f t="shared" si="8"/>
        <v>R</v>
      </c>
      <c r="Q26" s="64">
        <f t="shared" si="9"/>
        <v>4</v>
      </c>
      <c r="R26" s="78" t="str">
        <f t="shared" si="1"/>
        <v>SI</v>
      </c>
      <c r="S26" s="79">
        <v>1</v>
      </c>
      <c r="T26" s="80">
        <v>1</v>
      </c>
      <c r="U26" s="7"/>
      <c r="V26" s="68">
        <f t="shared" si="2"/>
        <v>-5028.1666666666679</v>
      </c>
      <c r="W26" s="69">
        <f t="shared" si="3"/>
        <v>-0.33333333333333343</v>
      </c>
      <c r="X26" s="70">
        <f t="shared" si="4"/>
        <v>-15084.5</v>
      </c>
      <c r="Y26" s="69">
        <f t="shared" si="5"/>
        <v>-1</v>
      </c>
      <c r="Z26" s="71">
        <f t="shared" si="6"/>
        <v>-20112.666666666668</v>
      </c>
      <c r="AA26" s="72">
        <f t="shared" si="7"/>
        <v>-1</v>
      </c>
    </row>
    <row r="27" spans="1:27" s="73" customFormat="1" ht="15.75" hidden="1" customHeight="1" x14ac:dyDescent="0.2">
      <c r="A27" s="74" t="s">
        <v>43</v>
      </c>
      <c r="B27" s="74"/>
      <c r="C27" s="75" t="str">
        <f>IFERROR(INDEX('[1]Balanza Egresos'!A$1:C$65536,MATCH(A27,'[1]Balanza Egresos'!A$1:A$65536,0),2),"SIN CUENTA")</f>
        <v>SIN CUENTA</v>
      </c>
      <c r="D27" s="60">
        <f>IF($P27="A",SUMIFS(D28:D$180,$A28:$A$180,LEFT($A27,$Q27)&amp;"*",$P28:$P$180,"R"),SUMIFS('[1]Balanza Egresos'!$E$1:$E$65536,'[1]Balanza Egresos'!$A$1:$A$65536,$A27))</f>
        <v>0</v>
      </c>
      <c r="E27" s="60">
        <f>IF($P27="A",SUMIFS(E28:E$180,$A28:$A$180,LEFT($A27,$Q27)&amp;"*",$P28:$P$180,"R"),((H27/[1]Parametros!$E$12)*12)+$I27)</f>
        <v>0</v>
      </c>
      <c r="F27" s="60">
        <f>IF($P27="A",SUMIFS(F28:F$1042,$A28:$A$1042,LEFT($A27,$Q27)&amp;"*",$P28:$P$1042,"R"),K27+L27+M27+N27+O27)</f>
        <v>0</v>
      </c>
      <c r="G27" s="81"/>
      <c r="H27" s="60">
        <f>IF($P27="A",SUMIFS(H28:H$180,$A28:$A$180,LEFT($A27,$Q27)&amp;"*",$P28:$P$180,"R"),SUMIFS('[1]Balanza Egresos'!$T$1:$T$65536,'[1]Balanza Egresos'!$A$1:$A$65536,$A27))</f>
        <v>0</v>
      </c>
      <c r="I27" s="77">
        <f>SUM(I28:I50)</f>
        <v>0</v>
      </c>
      <c r="J27" s="62"/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4" t="str">
        <f t="shared" si="8"/>
        <v>A</v>
      </c>
      <c r="Q27" s="64">
        <f t="shared" si="9"/>
        <v>3</v>
      </c>
      <c r="R27" s="78" t="str">
        <f t="shared" si="1"/>
        <v>NO</v>
      </c>
      <c r="S27" s="79">
        <v>1</v>
      </c>
      <c r="T27" s="80" t="s">
        <v>23</v>
      </c>
      <c r="U27" s="7"/>
      <c r="V27" s="68">
        <f t="shared" si="2"/>
        <v>0</v>
      </c>
      <c r="W27" s="69">
        <f t="shared" si="3"/>
        <v>0</v>
      </c>
      <c r="X27" s="70">
        <f t="shared" si="4"/>
        <v>0</v>
      </c>
      <c r="Y27" s="69">
        <f t="shared" si="5"/>
        <v>0</v>
      </c>
      <c r="Z27" s="71">
        <f t="shared" si="6"/>
        <v>0</v>
      </c>
      <c r="AA27" s="72">
        <f t="shared" si="7"/>
        <v>0</v>
      </c>
    </row>
    <row r="28" spans="1:27" s="73" customFormat="1" ht="15.75" hidden="1" customHeight="1" x14ac:dyDescent="0.2">
      <c r="A28" s="74" t="s">
        <v>44</v>
      </c>
      <c r="B28" s="74"/>
      <c r="C28" s="75" t="str">
        <f>IFERROR(INDEX('[1]Balanza Egresos'!A$1:C$65536,MATCH(A28,'[1]Balanza Egresos'!A$1:A$65536,0),2),"SIN CUENTA")</f>
        <v>SIN CUENTA</v>
      </c>
      <c r="D28" s="60">
        <f>IF($P28="A",SUMIFS(D29:D$180,$A29:$A$180,LEFT($A28,$Q28)&amp;"*",$P29:$P$180,"R"),SUMIFS('[1]Balanza Egresos'!$E$1:$E$65536,'[1]Balanza Egresos'!$A$1:$A$65536,$A28))</f>
        <v>0</v>
      </c>
      <c r="E28" s="60">
        <f>IF($P28="A",SUMIFS(E29:E$180,$A29:$A$180,LEFT($A28,$Q28)&amp;"*",$P29:$P$180,"R"),((H28/[1]Parametros!$E$12)*12)+$I28)</f>
        <v>0</v>
      </c>
      <c r="F28" s="60">
        <f>IF($P28="A",SUMIFS(F29:F$1042,$A29:$A$1042,LEFT($A28,$Q28)&amp;"*",$P29:$P$1042,"R"),K28+L28+M28+N28+O28)</f>
        <v>0</v>
      </c>
      <c r="G28" s="81"/>
      <c r="H28" s="60">
        <f>IF($P28="A",SUMIFS(H29:H$180,$A29:$A$180,LEFT($A28,$Q28)&amp;"*",$P29:$P$180,"R"),SUMIFS('[1]Balanza Egresos'!$T$1:$T$65536,'[1]Balanza Egresos'!$A$1:$A$65536,$A28))</f>
        <v>0</v>
      </c>
      <c r="I28" s="82"/>
      <c r="J28" s="62"/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64" t="str">
        <f t="shared" si="8"/>
        <v>R</v>
      </c>
      <c r="Q28" s="64">
        <f t="shared" si="9"/>
        <v>4</v>
      </c>
      <c r="R28" s="78" t="str">
        <f t="shared" si="1"/>
        <v>NO</v>
      </c>
      <c r="S28" s="79">
        <v>1</v>
      </c>
      <c r="T28" s="80">
        <v>3</v>
      </c>
      <c r="U28" s="7"/>
      <c r="V28" s="68">
        <f t="shared" si="2"/>
        <v>0</v>
      </c>
      <c r="W28" s="69">
        <f t="shared" si="3"/>
        <v>0</v>
      </c>
      <c r="X28" s="70">
        <f t="shared" si="4"/>
        <v>0</v>
      </c>
      <c r="Y28" s="69">
        <f t="shared" si="5"/>
        <v>0</v>
      </c>
      <c r="Z28" s="71">
        <f t="shared" si="6"/>
        <v>0</v>
      </c>
      <c r="AA28" s="72">
        <f t="shared" si="7"/>
        <v>0</v>
      </c>
    </row>
    <row r="29" spans="1:27" s="73" customFormat="1" ht="15.75" hidden="1" customHeight="1" x14ac:dyDescent="0.2">
      <c r="A29" s="74" t="s">
        <v>45</v>
      </c>
      <c r="B29" s="74"/>
      <c r="C29" s="75" t="str">
        <f>IFERROR(INDEX('[1]Balanza Egresos'!A$1:C$65536,MATCH(A29,'[1]Balanza Egresos'!A$1:A$65536,0),2),"SIN CUENTA")</f>
        <v>SIN CUENTA</v>
      </c>
      <c r="D29" s="60">
        <f>IF($P29="A",SUMIFS(D30:D$180,$A30:$A$180,LEFT($A29,$Q29)&amp;"*",$P30:$P$180,"R"),SUMIFS('[1]Balanza Egresos'!$E$1:$E$65536,'[1]Balanza Egresos'!$A$1:$A$65536,$A29))</f>
        <v>0</v>
      </c>
      <c r="E29" s="60">
        <f>IF($P29="A",SUMIFS(E30:E$180,$A30:$A$180,LEFT($A29,$Q29)&amp;"*",$P30:$P$180,"R"),((H29/[1]Parametros!$E$12)*12)+$I29)</f>
        <v>0</v>
      </c>
      <c r="F29" s="60">
        <f>IF($P29="A",SUMIFS(F30:F$1042,$A30:$A$1042,LEFT($A29,$Q29)&amp;"*",$P30:$P$1042,"R"),K29+L29+M29+N29+O29)</f>
        <v>0</v>
      </c>
      <c r="G29" s="81"/>
      <c r="H29" s="60">
        <f>IF($P29="A",SUMIFS(H30:H$180,$A30:$A$180,LEFT($A29,$Q29)&amp;"*",$P30:$P$180,"R"),SUMIFS('[1]Balanza Egresos'!$T$1:$T$65536,'[1]Balanza Egresos'!$A$1:$A$65536,$A29))</f>
        <v>0</v>
      </c>
      <c r="I29" s="82"/>
      <c r="J29" s="62"/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64" t="str">
        <f t="shared" si="8"/>
        <v>A</v>
      </c>
      <c r="Q29" s="64">
        <f t="shared" si="9"/>
        <v>3</v>
      </c>
      <c r="R29" s="78" t="str">
        <f t="shared" si="1"/>
        <v>NO</v>
      </c>
      <c r="S29" s="79">
        <v>1</v>
      </c>
      <c r="T29" s="80">
        <v>3</v>
      </c>
      <c r="U29" s="7"/>
      <c r="V29" s="68">
        <f t="shared" si="2"/>
        <v>0</v>
      </c>
      <c r="W29" s="69">
        <f t="shared" si="3"/>
        <v>0</v>
      </c>
      <c r="X29" s="70">
        <f t="shared" si="4"/>
        <v>0</v>
      </c>
      <c r="Y29" s="69">
        <f t="shared" si="5"/>
        <v>0</v>
      </c>
      <c r="Z29" s="71">
        <f t="shared" si="6"/>
        <v>0</v>
      </c>
      <c r="AA29" s="72">
        <f t="shared" si="7"/>
        <v>0</v>
      </c>
    </row>
    <row r="30" spans="1:27" s="73" customFormat="1" ht="15.75" hidden="1" customHeight="1" x14ac:dyDescent="0.2">
      <c r="A30" s="74" t="s">
        <v>46</v>
      </c>
      <c r="B30" s="74"/>
      <c r="C30" s="75" t="str">
        <f>IFERROR(INDEX('[1]Balanza Egresos'!A$1:C$65536,MATCH(A30,'[1]Balanza Egresos'!A$1:A$65536,0),2),"SIN CUENTA")</f>
        <v>SIN CUENTA</v>
      </c>
      <c r="D30" s="60">
        <f>IF($P30="A",SUMIFS(D31:D$180,$A31:$A$180,LEFT($A30,$Q30)&amp;"*",$P31:$P$180,"R"),SUMIFS('[1]Balanza Egresos'!$E$1:$E$65536,'[1]Balanza Egresos'!$A$1:$A$65536,$A30))</f>
        <v>0</v>
      </c>
      <c r="E30" s="60">
        <f>IF($P30="A",SUMIFS(E31:E$180,$A31:$A$180,LEFT($A30,$Q30)&amp;"*",$P31:$P$180,"R"),((H30/[1]Parametros!$E$12)*12)+$I30)</f>
        <v>0</v>
      </c>
      <c r="F30" s="60">
        <f>IF($P30="A",SUMIFS(F31:F$1042,$A31:$A$1042,LEFT($A30,$Q30)&amp;"*",$P31:$P$1042,"R"),K30+L30+M30+N30+O30)</f>
        <v>0</v>
      </c>
      <c r="G30" s="81"/>
      <c r="H30" s="60">
        <f>IF($P30="A",SUMIFS(H31:H$180,$A31:$A$180,LEFT($A30,$Q30)&amp;"*",$P31:$P$180,"R"),SUMIFS('[1]Balanza Egresos'!$T$1:$T$65536,'[1]Balanza Egresos'!$A$1:$A$65536,$A30))</f>
        <v>0</v>
      </c>
      <c r="I30" s="82"/>
      <c r="J30" s="62"/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64" t="str">
        <f t="shared" si="8"/>
        <v>R</v>
      </c>
      <c r="Q30" s="64">
        <f t="shared" si="9"/>
        <v>4</v>
      </c>
      <c r="R30" s="78" t="str">
        <f t="shared" si="1"/>
        <v>NO</v>
      </c>
      <c r="S30" s="79">
        <v>1</v>
      </c>
      <c r="T30" s="80">
        <v>3</v>
      </c>
      <c r="U30" s="7"/>
      <c r="V30" s="68">
        <f t="shared" si="2"/>
        <v>0</v>
      </c>
      <c r="W30" s="69">
        <f t="shared" si="3"/>
        <v>0</v>
      </c>
      <c r="X30" s="70">
        <f t="shared" si="4"/>
        <v>0</v>
      </c>
      <c r="Y30" s="69">
        <f t="shared" si="5"/>
        <v>0</v>
      </c>
      <c r="Z30" s="71">
        <f t="shared" si="6"/>
        <v>0</v>
      </c>
      <c r="AA30" s="72">
        <f t="shared" si="7"/>
        <v>0</v>
      </c>
    </row>
    <row r="31" spans="1:27" s="73" customFormat="1" ht="15.75" hidden="1" customHeight="1" x14ac:dyDescent="0.2">
      <c r="A31" s="74" t="s">
        <v>47</v>
      </c>
      <c r="B31" s="74"/>
      <c r="C31" s="75" t="str">
        <f>IFERROR(INDEX('[1]Balanza Egresos'!A$1:C$65536,MATCH(A31,'[1]Balanza Egresos'!A$1:A$65536,0),2),"SIN CUENTA")</f>
        <v>SIN CUENTA</v>
      </c>
      <c r="D31" s="60">
        <f>IF($P31="A",SUMIFS(D32:D$180,$A32:$A$180,LEFT($A31,$Q31)&amp;"*",$P32:$P$180,"R"),SUMIFS('[1]Balanza Egresos'!$E$1:$E$65536,'[1]Balanza Egresos'!$A$1:$A$65536,$A31))</f>
        <v>0</v>
      </c>
      <c r="E31" s="60">
        <f>IF($P31="A",SUMIFS(E32:E$180,$A32:$A$180,LEFT($A31,$Q31)&amp;"*",$P32:$P$180,"R"),((H31/[1]Parametros!$E$12)*12)+$I31)</f>
        <v>0</v>
      </c>
      <c r="F31" s="60">
        <f>IF($P31="A",SUMIFS(F32:F$1042,$A32:$A$1042,LEFT($A31,$Q31)&amp;"*",$P32:$P$1042,"R"),K31+L31+M31+N31+O31)</f>
        <v>0</v>
      </c>
      <c r="G31" s="81"/>
      <c r="H31" s="60">
        <f>IF($P31="A",SUMIFS(H32:H$180,$A32:$A$180,LEFT($A31,$Q31)&amp;"*",$P32:$P$180,"R"),SUMIFS('[1]Balanza Egresos'!$T$1:$T$65536,'[1]Balanza Egresos'!$A$1:$A$65536,$A31))</f>
        <v>0</v>
      </c>
      <c r="I31" s="82"/>
      <c r="J31" s="62"/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64" t="str">
        <f t="shared" si="8"/>
        <v>A</v>
      </c>
      <c r="Q31" s="64">
        <f t="shared" si="9"/>
        <v>3</v>
      </c>
      <c r="R31" s="78" t="str">
        <f t="shared" si="1"/>
        <v>NO</v>
      </c>
      <c r="S31" s="79">
        <v>1</v>
      </c>
      <c r="T31" s="80">
        <v>3</v>
      </c>
      <c r="U31" s="7"/>
      <c r="V31" s="68">
        <f t="shared" si="2"/>
        <v>0</v>
      </c>
      <c r="W31" s="69">
        <f t="shared" si="3"/>
        <v>0</v>
      </c>
      <c r="X31" s="70">
        <f t="shared" si="4"/>
        <v>0</v>
      </c>
      <c r="Y31" s="69">
        <f t="shared" si="5"/>
        <v>0</v>
      </c>
      <c r="Z31" s="71">
        <f t="shared" si="6"/>
        <v>0</v>
      </c>
      <c r="AA31" s="72">
        <f t="shared" si="7"/>
        <v>0</v>
      </c>
    </row>
    <row r="32" spans="1:27" s="73" customFormat="1" ht="15.75" hidden="1" customHeight="1" x14ac:dyDescent="0.2">
      <c r="A32" s="74" t="s">
        <v>48</v>
      </c>
      <c r="B32" s="74"/>
      <c r="C32" s="75" t="str">
        <f>IFERROR(INDEX('[1]Balanza Egresos'!A$1:C$65536,MATCH(A32,'[1]Balanza Egresos'!A$1:A$65536,0),2),"SIN CUENTA")</f>
        <v>SIN CUENTA</v>
      </c>
      <c r="D32" s="60">
        <f>IF($P32="A",SUMIFS(D33:D$180,$A33:$A$180,LEFT($A32,$Q32)&amp;"*",$P33:$P$180,"R"),SUMIFS('[1]Balanza Egresos'!$E$1:$E$65536,'[1]Balanza Egresos'!$A$1:$A$65536,$A32))</f>
        <v>0</v>
      </c>
      <c r="E32" s="60">
        <f>IF($P32="A",SUMIFS(E33:E$180,$A33:$A$180,LEFT($A32,$Q32)&amp;"*",$P33:$P$180,"R"),((H32/[1]Parametros!$E$12)*12)+$I32)</f>
        <v>0</v>
      </c>
      <c r="F32" s="60">
        <f>IF($P32="A",SUMIFS(F33:F$1042,$A33:$A$1042,LEFT($A32,$Q32)&amp;"*",$P33:$P$1042,"R"),K32+L32+M32+N32+O32)</f>
        <v>0</v>
      </c>
      <c r="G32" s="81"/>
      <c r="H32" s="60">
        <f>IF($P32="A",SUMIFS(H33:H$180,$A33:$A$180,LEFT($A32,$Q32)&amp;"*",$P33:$P$180,"R"),SUMIFS('[1]Balanza Egresos'!$T$1:$T$65536,'[1]Balanza Egresos'!$A$1:$A$65536,$A32))</f>
        <v>0</v>
      </c>
      <c r="I32" s="82"/>
      <c r="J32" s="62"/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64" t="str">
        <f t="shared" si="8"/>
        <v>R</v>
      </c>
      <c r="Q32" s="64">
        <f t="shared" si="9"/>
        <v>4</v>
      </c>
      <c r="R32" s="78" t="str">
        <f t="shared" si="1"/>
        <v>NO</v>
      </c>
      <c r="S32" s="79">
        <v>1</v>
      </c>
      <c r="T32" s="80">
        <v>3</v>
      </c>
      <c r="U32" s="7"/>
      <c r="V32" s="68">
        <f t="shared" si="2"/>
        <v>0</v>
      </c>
      <c r="W32" s="69">
        <f t="shared" si="3"/>
        <v>0</v>
      </c>
      <c r="X32" s="70">
        <f t="shared" si="4"/>
        <v>0</v>
      </c>
      <c r="Y32" s="69">
        <f t="shared" si="5"/>
        <v>0</v>
      </c>
      <c r="Z32" s="71">
        <f t="shared" si="6"/>
        <v>0</v>
      </c>
      <c r="AA32" s="72">
        <f t="shared" si="7"/>
        <v>0</v>
      </c>
    </row>
    <row r="33" spans="1:27" s="73" customFormat="1" ht="15.75" customHeight="1" x14ac:dyDescent="0.2">
      <c r="A33" s="74" t="s">
        <v>49</v>
      </c>
      <c r="B33" s="74"/>
      <c r="C33" s="75" t="s">
        <v>50</v>
      </c>
      <c r="D33" s="60">
        <f>IF($P33="A",SUMIFS(D34:D$180,$A34:$A$180,LEFT($A33,$Q33)&amp;"*",$P34:$P$180,"R"),SUMIFS('[1]Balanza Egresos'!$E$1:$E$65536,'[1]Balanza Egresos'!$A$1:$A$65536,$A33))</f>
        <v>0</v>
      </c>
      <c r="E33" s="60">
        <f>IF($P33="A",SUMIFS(E34:E$180,$A34:$A$180,LEFT($A33,$Q33)&amp;"*",$P34:$P$180,"R"),((H33/[1]Parametros!$E$12)*12)+$I33)</f>
        <v>0</v>
      </c>
      <c r="F33" s="60">
        <f>IF($P33="A",SUMIFS(F34:F$1042,$A34:$A$1042,LEFT($A33,$Q33)&amp;"*",$P34:$P$1042,"R"),K33+L33+M33+N33+O33)</f>
        <v>60000</v>
      </c>
      <c r="G33" s="81"/>
      <c r="H33" s="60">
        <f>IF($P33="A",SUMIFS(H34:H$180,$A34:$A$180,LEFT($A33,$Q33)&amp;"*",$P34:$P$180,"R"),SUMIFS('[1]Balanza Egresos'!$T$1:$T$65536,'[1]Balanza Egresos'!$A$1:$A$65536,$A33))</f>
        <v>0</v>
      </c>
      <c r="I33" s="82"/>
      <c r="J33" s="62"/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64" t="str">
        <f t="shared" si="8"/>
        <v>A</v>
      </c>
      <c r="Q33" s="64">
        <f t="shared" si="9"/>
        <v>2</v>
      </c>
      <c r="R33" s="78" t="str">
        <f t="shared" si="1"/>
        <v>SI</v>
      </c>
      <c r="S33" s="79">
        <v>1</v>
      </c>
      <c r="T33" s="80">
        <v>3</v>
      </c>
      <c r="U33" s="7"/>
      <c r="V33" s="68">
        <f t="shared" si="2"/>
        <v>0</v>
      </c>
      <c r="W33" s="69">
        <f t="shared" si="3"/>
        <v>0</v>
      </c>
      <c r="X33" s="70">
        <f t="shared" si="4"/>
        <v>60000</v>
      </c>
      <c r="Y33" s="69">
        <f t="shared" si="5"/>
        <v>0</v>
      </c>
      <c r="Z33" s="71">
        <f t="shared" si="6"/>
        <v>60000</v>
      </c>
      <c r="AA33" s="72">
        <f t="shared" si="7"/>
        <v>0</v>
      </c>
    </row>
    <row r="34" spans="1:27" s="73" customFormat="1" ht="15.75" customHeight="1" x14ac:dyDescent="0.2">
      <c r="A34" s="74" t="s">
        <v>51</v>
      </c>
      <c r="B34" s="74"/>
      <c r="C34" s="75" t="s">
        <v>50</v>
      </c>
      <c r="D34" s="60">
        <f>IF($P34="A",SUMIFS(D35:D$180,$A35:$A$180,LEFT($A34,$Q34)&amp;"*",$P35:$P$180,"R"),SUMIFS('[1]Balanza Egresos'!$E$1:$E$65536,'[1]Balanza Egresos'!$A$1:$A$65536,$A34))</f>
        <v>0</v>
      </c>
      <c r="E34" s="60">
        <f>IF($P34="A",SUMIFS(E35:E$180,$A35:$A$180,LEFT($A34,$Q34)&amp;"*",$P35:$P$180,"R"),((H34/[1]Parametros!$E$12)*12)+$I34)</f>
        <v>0</v>
      </c>
      <c r="F34" s="60">
        <f>IF($P34="A",SUMIFS(F35:F$1042,$A35:$A$1042,LEFT($A34,$Q34)&amp;"*",$P35:$P$1042,"R"),K34+L34+M34+N34+O34)</f>
        <v>60000</v>
      </c>
      <c r="G34" s="81"/>
      <c r="H34" s="60">
        <f>IF($P34="A",SUMIFS(H35:H$180,$A35:$A$180,LEFT($A34,$Q34)&amp;"*",$P35:$P$180,"R"),SUMIFS('[1]Balanza Egresos'!$T$1:$T$65536,'[1]Balanza Egresos'!$A$1:$A$65536,$A34))</f>
        <v>0</v>
      </c>
      <c r="I34" s="82"/>
      <c r="J34" s="62"/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64" t="str">
        <f t="shared" si="8"/>
        <v>A</v>
      </c>
      <c r="Q34" s="64">
        <f t="shared" si="9"/>
        <v>3</v>
      </c>
      <c r="R34" s="78" t="str">
        <f t="shared" si="1"/>
        <v>SI</v>
      </c>
      <c r="S34" s="79">
        <v>1</v>
      </c>
      <c r="T34" s="80">
        <v>3</v>
      </c>
      <c r="U34" s="7"/>
      <c r="V34" s="68">
        <f t="shared" si="2"/>
        <v>0</v>
      </c>
      <c r="W34" s="69">
        <f t="shared" si="3"/>
        <v>0</v>
      </c>
      <c r="X34" s="70">
        <f t="shared" si="4"/>
        <v>60000</v>
      </c>
      <c r="Y34" s="69">
        <f t="shared" si="5"/>
        <v>0</v>
      </c>
      <c r="Z34" s="71">
        <f t="shared" si="6"/>
        <v>60000</v>
      </c>
      <c r="AA34" s="72">
        <f t="shared" si="7"/>
        <v>0</v>
      </c>
    </row>
    <row r="35" spans="1:27" s="73" customFormat="1" ht="15.75" customHeight="1" x14ac:dyDescent="0.2">
      <c r="A35" s="74" t="s">
        <v>52</v>
      </c>
      <c r="B35" s="74"/>
      <c r="C35" s="75" t="s">
        <v>53</v>
      </c>
      <c r="D35" s="60">
        <f>IF($P35="A",SUMIFS(D36:D$180,$A36:$A$180,LEFT($A35,$Q35)&amp;"*",$P36:$P$180,"R"),SUMIFS('[1]Balanza Egresos'!$E$1:$E$65536,'[1]Balanza Egresos'!$A$1:$A$65536,$A35))</f>
        <v>0</v>
      </c>
      <c r="E35" s="60">
        <f>IF($P35="A",SUMIFS(E36:E$180,$A36:$A$180,LEFT($A35,$Q35)&amp;"*",$P36:$P$180,"R"),((H35/[1]Parametros!$E$12)*12)+$I35)</f>
        <v>0</v>
      </c>
      <c r="F35" s="60">
        <f>IF($P35="A",SUMIFS(F36:F$1042,$A36:$A$1042,LEFT($A35,$Q35)&amp;"*",$P36:$P$1042,"R"),K35+L35+M35+N35+O35)</f>
        <v>60000</v>
      </c>
      <c r="G35" s="81" t="s">
        <v>54</v>
      </c>
      <c r="H35" s="60">
        <f>IF($P35="A",SUMIFS(H36:H$180,$A36:$A$180,LEFT($A35,$Q35)&amp;"*",$P36:$P$180,"R"),SUMIFS('[1]Balanza Egresos'!$T$1:$T$65536,'[1]Balanza Egresos'!$A$1:$A$65536,$A35))</f>
        <v>0</v>
      </c>
      <c r="I35" s="82"/>
      <c r="J35" s="62"/>
      <c r="K35" s="83">
        <v>0</v>
      </c>
      <c r="L35" s="83">
        <v>0</v>
      </c>
      <c r="M35" s="83">
        <v>0</v>
      </c>
      <c r="N35" s="83">
        <v>0</v>
      </c>
      <c r="O35" s="83">
        <v>60000</v>
      </c>
      <c r="P35" s="64" t="str">
        <f t="shared" si="8"/>
        <v>R</v>
      </c>
      <c r="Q35" s="64">
        <f t="shared" si="9"/>
        <v>4</v>
      </c>
      <c r="R35" s="78" t="str">
        <f t="shared" si="1"/>
        <v>SI</v>
      </c>
      <c r="S35" s="79">
        <v>1</v>
      </c>
      <c r="T35" s="80">
        <v>4</v>
      </c>
      <c r="U35" s="7"/>
      <c r="V35" s="68">
        <f t="shared" si="2"/>
        <v>0</v>
      </c>
      <c r="W35" s="69">
        <f t="shared" si="3"/>
        <v>0</v>
      </c>
      <c r="X35" s="70">
        <f t="shared" si="4"/>
        <v>60000</v>
      </c>
      <c r="Y35" s="69">
        <f t="shared" si="5"/>
        <v>0</v>
      </c>
      <c r="Z35" s="71">
        <f t="shared" si="6"/>
        <v>60000</v>
      </c>
      <c r="AA35" s="72">
        <f t="shared" si="7"/>
        <v>0</v>
      </c>
    </row>
    <row r="36" spans="1:27" s="73" customFormat="1" ht="15.75" hidden="1" customHeight="1" x14ac:dyDescent="0.2">
      <c r="A36" s="74" t="s">
        <v>55</v>
      </c>
      <c r="B36" s="74"/>
      <c r="C36" s="75" t="str">
        <f>IFERROR(INDEX('[1]Balanza Egresos'!A$1:C$65536,MATCH(A36,'[1]Balanza Egresos'!A$1:A$65536,0),2),"SIN CUENTA")</f>
        <v>SIN CUENTA</v>
      </c>
      <c r="D36" s="60">
        <f>IF($P36="A",SUMIFS(D37:D$180,$A37:$A$180,LEFT($A36,$Q36)&amp;"*",$P37:$P$180,"R"),SUMIFS('[1]Balanza Egresos'!$E$1:$E$65536,'[1]Balanza Egresos'!$A$1:$A$65536,$A36))</f>
        <v>0</v>
      </c>
      <c r="E36" s="60">
        <f>IF($P36="A",SUMIFS(E37:E$180,$A37:$A$180,LEFT($A36,$Q36)&amp;"*",$P37:$P$180,"R"),((H36/[1]Parametros!$E$12)*12)+$I36)</f>
        <v>0</v>
      </c>
      <c r="F36" s="60">
        <f>IF($P36="A",SUMIFS(F37:F$1042,$A37:$A$1042,LEFT($A36,$Q36)&amp;"*",$P37:$P$1042,"R"),K36+L36+M36+N36+O36)</f>
        <v>0</v>
      </c>
      <c r="G36" s="81"/>
      <c r="H36" s="60">
        <f>IF($P36="A",SUMIFS(H37:H$180,$A37:$A$180,LEFT($A36,$Q36)&amp;"*",$P37:$P$180,"R"),SUMIFS('[1]Balanza Egresos'!$T$1:$T$65536,'[1]Balanza Egresos'!$A$1:$A$65536,$A36))</f>
        <v>0</v>
      </c>
      <c r="I36" s="82"/>
      <c r="J36" s="62"/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64" t="str">
        <f t="shared" si="8"/>
        <v>A</v>
      </c>
      <c r="Q36" s="64">
        <f t="shared" si="9"/>
        <v>3</v>
      </c>
      <c r="R36" s="78" t="str">
        <f t="shared" si="1"/>
        <v>NO</v>
      </c>
      <c r="S36" s="79">
        <v>1</v>
      </c>
      <c r="T36" s="80">
        <v>3</v>
      </c>
      <c r="U36" s="7"/>
      <c r="V36" s="68">
        <f t="shared" si="2"/>
        <v>0</v>
      </c>
      <c r="W36" s="69">
        <f t="shared" si="3"/>
        <v>0</v>
      </c>
      <c r="X36" s="70">
        <f t="shared" si="4"/>
        <v>0</v>
      </c>
      <c r="Y36" s="69">
        <f t="shared" si="5"/>
        <v>0</v>
      </c>
      <c r="Z36" s="71">
        <f t="shared" si="6"/>
        <v>0</v>
      </c>
      <c r="AA36" s="72">
        <f t="shared" si="7"/>
        <v>0</v>
      </c>
    </row>
    <row r="37" spans="1:27" s="73" customFormat="1" ht="15.75" hidden="1" customHeight="1" x14ac:dyDescent="0.2">
      <c r="A37" s="74" t="s">
        <v>56</v>
      </c>
      <c r="B37" s="74"/>
      <c r="C37" s="75" t="str">
        <f>IFERROR(INDEX('[1]Balanza Egresos'!A$1:C$65536,MATCH(A37,'[1]Balanza Egresos'!A$1:A$65536,0),2),"SIN CUENTA")</f>
        <v>SIN CUENTA</v>
      </c>
      <c r="D37" s="60">
        <f>IF($P37="A",SUMIFS(D38:D$180,$A38:$A$180,LEFT($A37,$Q37)&amp;"*",$P38:$P$180,"R"),SUMIFS('[1]Balanza Egresos'!$E$1:$E$65536,'[1]Balanza Egresos'!$A$1:$A$65536,$A37))</f>
        <v>0</v>
      </c>
      <c r="E37" s="60">
        <f>IF($P37="A",SUMIFS(E38:E$180,$A38:$A$180,LEFT($A37,$Q37)&amp;"*",$P38:$P$180,"R"),((H37/[1]Parametros!$E$12)*12)+$I37)</f>
        <v>0</v>
      </c>
      <c r="F37" s="60">
        <f>IF($P37="A",SUMIFS(F38:F$1042,$A38:$A$1042,LEFT($A37,$Q37)&amp;"*",$P38:$P$1042,"R"),K37+L37+M37+N37+O37)</f>
        <v>0</v>
      </c>
      <c r="G37" s="81"/>
      <c r="H37" s="60">
        <f>IF($P37="A",SUMIFS(H38:H$180,$A38:$A$180,LEFT($A37,$Q37)&amp;"*",$P38:$P$180,"R"),SUMIFS('[1]Balanza Egresos'!$T$1:$T$65536,'[1]Balanza Egresos'!$A$1:$A$65536,$A37))</f>
        <v>0</v>
      </c>
      <c r="I37" s="82"/>
      <c r="J37" s="62"/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64" t="str">
        <f t="shared" si="8"/>
        <v>R</v>
      </c>
      <c r="Q37" s="64">
        <f t="shared" si="9"/>
        <v>4</v>
      </c>
      <c r="R37" s="78" t="str">
        <f t="shared" si="1"/>
        <v>NO</v>
      </c>
      <c r="S37" s="79">
        <v>1</v>
      </c>
      <c r="T37" s="80">
        <v>4</v>
      </c>
      <c r="U37" s="7"/>
      <c r="V37" s="68">
        <f t="shared" si="2"/>
        <v>0</v>
      </c>
      <c r="W37" s="69">
        <f t="shared" si="3"/>
        <v>0</v>
      </c>
      <c r="X37" s="70">
        <f t="shared" si="4"/>
        <v>0</v>
      </c>
      <c r="Y37" s="69">
        <f t="shared" si="5"/>
        <v>0</v>
      </c>
      <c r="Z37" s="71">
        <f t="shared" si="6"/>
        <v>0</v>
      </c>
      <c r="AA37" s="72">
        <f t="shared" si="7"/>
        <v>0</v>
      </c>
    </row>
    <row r="38" spans="1:27" s="73" customFormat="1" ht="15.75" customHeight="1" x14ac:dyDescent="0.2">
      <c r="A38" s="74" t="s">
        <v>57</v>
      </c>
      <c r="B38" s="74"/>
      <c r="C38" s="75" t="str">
        <f>IFERROR(INDEX('[1]Balanza Egresos'!A$1:C$65536,MATCH(A38,'[1]Balanza Egresos'!A$1:A$65536,0),2),"SIN CUENTA")</f>
        <v>VEHÍCULOS Y EQUIPO DE TRANSPORTE</v>
      </c>
      <c r="D38" s="60">
        <f>IF($P38="A",SUMIFS(D39:D$180,$A39:$A$180,LEFT($A38,$Q38)&amp;"*",$P39:$P$180,"R"),SUMIFS('[1]Balanza Egresos'!$E$1:$E$65536,'[1]Balanza Egresos'!$A$1:$A$65536,$A38))</f>
        <v>1650000</v>
      </c>
      <c r="E38" s="60">
        <f>IF($P38="A",SUMIFS(E39:E$180,$A39:$A$180,LEFT($A38,$Q38)&amp;"*",$P39:$P$180,"R"),((H38/[1]Parametros!$E$12)*12)+$I38)</f>
        <v>1985862.08</v>
      </c>
      <c r="F38" s="60">
        <f>IF($P38="A",SUMIFS(F39:F$1042,$A39:$A$1042,LEFT($A38,$Q38)&amp;"*",$P39:$P$1042,"R"),K38+L38+M38+N38+O38)</f>
        <v>280000</v>
      </c>
      <c r="G38" s="81"/>
      <c r="H38" s="60">
        <f>IF($P38="A",SUMIFS(H39:H$180,$A39:$A$180,LEFT($A38,$Q38)&amp;"*",$P39:$P$180,"R"),SUMIFS('[1]Balanza Egresos'!$T$1:$T$65536,'[1]Balanza Egresos'!$A$1:$A$65536,$A38))</f>
        <v>1489396.56</v>
      </c>
      <c r="I38" s="82"/>
      <c r="J38" s="62"/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64" t="str">
        <f t="shared" si="8"/>
        <v>A</v>
      </c>
      <c r="Q38" s="64">
        <f t="shared" si="9"/>
        <v>2</v>
      </c>
      <c r="R38" s="78" t="str">
        <f t="shared" si="1"/>
        <v>SI</v>
      </c>
      <c r="S38" s="79">
        <v>1</v>
      </c>
      <c r="T38" s="80">
        <v>3</v>
      </c>
      <c r="U38" s="7"/>
      <c r="V38" s="68">
        <f t="shared" si="2"/>
        <v>-335862.08000000007</v>
      </c>
      <c r="W38" s="69">
        <f t="shared" si="3"/>
        <v>-0.2035527757575758</v>
      </c>
      <c r="X38" s="70">
        <f t="shared" si="4"/>
        <v>-1370000</v>
      </c>
      <c r="Y38" s="69">
        <f t="shared" si="5"/>
        <v>-0.83030303030303032</v>
      </c>
      <c r="Z38" s="71">
        <f t="shared" si="6"/>
        <v>-1705862.08</v>
      </c>
      <c r="AA38" s="72">
        <f t="shared" si="7"/>
        <v>-0.85900329996733715</v>
      </c>
    </row>
    <row r="39" spans="1:27" s="73" customFormat="1" ht="15" x14ac:dyDescent="0.2">
      <c r="A39" s="74" t="s">
        <v>58</v>
      </c>
      <c r="B39" s="74"/>
      <c r="C39" s="75" t="str">
        <f>IFERROR(INDEX('[1]Balanza Egresos'!A$1:C$65536,MATCH(A39,'[1]Balanza Egresos'!A$1:A$65536,0),2),"SIN CUENTA")</f>
        <v>Vehículos y equipo terrestre</v>
      </c>
      <c r="D39" s="60">
        <f>IF($P39="A",SUMIFS(D40:D$180,$A40:$A$180,LEFT($A39,$Q39)&amp;"*",$P40:$P$180,"R"),SUMIFS('[1]Balanza Egresos'!$E$1:$E$65536,'[1]Balanza Egresos'!$A$1:$A$65536,$A39))</f>
        <v>1650000</v>
      </c>
      <c r="E39" s="60">
        <f>IF($P39="A",SUMIFS(E40:E$180,$A40:$A$180,LEFT($A39,$Q39)&amp;"*",$P40:$P$180,"R"),((H39/[1]Parametros!$E$12)*12)+$I39)</f>
        <v>1985862.08</v>
      </c>
      <c r="F39" s="60">
        <f>IF($P39="A",SUMIFS(F40:F$1042,$A40:$A$1042,LEFT($A39,$Q39)&amp;"*",$P40:$P$1042,"R"),K39+L39+M39+N39+O39)</f>
        <v>280000</v>
      </c>
      <c r="G39" s="85"/>
      <c r="H39" s="60">
        <f>IF($P39="A",SUMIFS(H40:H$180,$A40:$A$180,LEFT($A39,$Q39)&amp;"*",$P40:$P$180,"R"),SUMIFS('[1]Balanza Egresos'!$T$1:$T$65536,'[1]Balanza Egresos'!$A$1:$A$65536,$A39))</f>
        <v>1489396.56</v>
      </c>
      <c r="I39" s="82"/>
      <c r="J39" s="62"/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64" t="str">
        <f t="shared" si="8"/>
        <v>A</v>
      </c>
      <c r="Q39" s="64">
        <f t="shared" si="9"/>
        <v>3</v>
      </c>
      <c r="R39" s="78" t="str">
        <f t="shared" si="1"/>
        <v>SI</v>
      </c>
      <c r="S39" s="79">
        <v>1</v>
      </c>
      <c r="T39" s="80">
        <v>3</v>
      </c>
      <c r="U39" s="7"/>
      <c r="V39" s="68">
        <f t="shared" si="2"/>
        <v>-335862.08000000007</v>
      </c>
      <c r="W39" s="69">
        <f t="shared" si="3"/>
        <v>-0.2035527757575758</v>
      </c>
      <c r="X39" s="70">
        <f t="shared" si="4"/>
        <v>-1370000</v>
      </c>
      <c r="Y39" s="69">
        <f t="shared" si="5"/>
        <v>-0.83030303030303032</v>
      </c>
      <c r="Z39" s="71">
        <f t="shared" si="6"/>
        <v>-1705862.08</v>
      </c>
      <c r="AA39" s="72">
        <f t="shared" si="7"/>
        <v>-0.85900329996733715</v>
      </c>
    </row>
    <row r="40" spans="1:27" s="73" customFormat="1" ht="15.75" customHeight="1" x14ac:dyDescent="0.2">
      <c r="A40" s="74" t="s">
        <v>59</v>
      </c>
      <c r="B40" s="74"/>
      <c r="C40" s="75" t="str">
        <f>IFERROR(INDEX('[1]Balanza Egresos'!A$1:C$65536,MATCH(A40,'[1]Balanza Egresos'!A$1:A$65536,0),2),"SIN CUENTA")</f>
        <v>Vehículos y equipo terrestre</v>
      </c>
      <c r="D40" s="60">
        <f>IF($P40="A",SUMIFS(D41:D$180,$A41:$A$180,LEFT($A40,$Q40)&amp;"*",$P41:$P$180,"R"),SUMIFS('[1]Balanza Egresos'!$E$1:$E$65536,'[1]Balanza Egresos'!$A$1:$A$65536,$A40))</f>
        <v>1650000</v>
      </c>
      <c r="E40" s="60">
        <f>IF($P40="A",SUMIFS(E41:E$180,$A41:$A$180,LEFT($A40,$Q40)&amp;"*",$P41:$P$180,"R"),((H40/[1]Parametros!$E$12)*12)+$I40)</f>
        <v>1985862.08</v>
      </c>
      <c r="F40" s="60">
        <f>IF($P40="A",SUMIFS(F41:F$1042,$A41:$A$1042,LEFT($A40,$Q40)&amp;"*",$P41:$P$1042,"R"),K40+L40+M40+N40+O40)</f>
        <v>280000</v>
      </c>
      <c r="G40" s="81" t="s">
        <v>60</v>
      </c>
      <c r="H40" s="60">
        <f>IF($P40="A",SUMIFS(H41:H$180,$A41:$A$180,LEFT($A40,$Q40)&amp;"*",$P41:$P$180,"R"),SUMIFS('[1]Balanza Egresos'!$T$1:$T$65536,'[1]Balanza Egresos'!$A$1:$A$65536,$A40))</f>
        <v>1489396.56</v>
      </c>
      <c r="I40" s="82"/>
      <c r="J40" s="62"/>
      <c r="K40" s="83">
        <v>0</v>
      </c>
      <c r="L40" s="83">
        <v>0</v>
      </c>
      <c r="M40" s="83">
        <v>0</v>
      </c>
      <c r="N40" s="83">
        <v>0</v>
      </c>
      <c r="O40" s="83">
        <v>280000</v>
      </c>
      <c r="P40" s="64" t="str">
        <f t="shared" si="8"/>
        <v>R</v>
      </c>
      <c r="Q40" s="64">
        <f t="shared" si="9"/>
        <v>4</v>
      </c>
      <c r="R40" s="78" t="str">
        <f t="shared" si="1"/>
        <v>SI</v>
      </c>
      <c r="S40" s="79">
        <v>1</v>
      </c>
      <c r="T40" s="80">
        <v>4</v>
      </c>
      <c r="U40" s="7"/>
      <c r="V40" s="68">
        <f t="shared" si="2"/>
        <v>-335862.08000000007</v>
      </c>
      <c r="W40" s="69">
        <f t="shared" si="3"/>
        <v>-0.2035527757575758</v>
      </c>
      <c r="X40" s="70">
        <f t="shared" si="4"/>
        <v>-1370000</v>
      </c>
      <c r="Y40" s="69">
        <f t="shared" si="5"/>
        <v>-0.83030303030303032</v>
      </c>
      <c r="Z40" s="71">
        <f t="shared" si="6"/>
        <v>-1705862.08</v>
      </c>
      <c r="AA40" s="72">
        <f t="shared" si="7"/>
        <v>-0.85900329996733715</v>
      </c>
    </row>
    <row r="41" spans="1:27" s="73" customFormat="1" ht="15.75" hidden="1" customHeight="1" x14ac:dyDescent="0.2">
      <c r="A41" s="74" t="s">
        <v>61</v>
      </c>
      <c r="B41" s="74"/>
      <c r="C41" s="75" t="str">
        <f>IFERROR(INDEX('[1]Balanza Egresos'!A$1:C$65536,MATCH(A41,'[1]Balanza Egresos'!A$1:A$65536,0),2),"SIN CUENTA")</f>
        <v>SIN CUENTA</v>
      </c>
      <c r="D41" s="60">
        <f>IF($P41="A",SUMIFS(D42:D$180,$A42:$A$180,LEFT($A41,$Q41)&amp;"*",$P42:$P$180,"R"),SUMIFS('[1]Balanza Egresos'!$E$1:$E$65536,'[1]Balanza Egresos'!$A$1:$A$65536,$A41))</f>
        <v>0</v>
      </c>
      <c r="E41" s="60">
        <f>IF($P41="A",SUMIFS(E42:E$180,$A42:$A$180,LEFT($A41,$Q41)&amp;"*",$P42:$P$180,"R"),((H41/[1]Parametros!$E$12)*12)+$I41)</f>
        <v>0</v>
      </c>
      <c r="F41" s="60">
        <f>IF($P41="A",SUMIFS(F42:F$1042,$A42:$A$1042,LEFT($A41,$Q41)&amp;"*",$P42:$P$1042,"R"),K41+L41+M41+N41+O41)</f>
        <v>0</v>
      </c>
      <c r="G41" s="81"/>
      <c r="H41" s="60">
        <f>IF($P41="A",SUMIFS(H42:H$180,$A42:$A$180,LEFT($A41,$Q41)&amp;"*",$P42:$P$180,"R"),SUMIFS('[1]Balanza Egresos'!$T$1:$T$65536,'[1]Balanza Egresos'!$A$1:$A$65536,$A41))</f>
        <v>0</v>
      </c>
      <c r="I41" s="82"/>
      <c r="J41" s="62"/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64" t="str">
        <f t="shared" si="8"/>
        <v>A</v>
      </c>
      <c r="Q41" s="64">
        <f t="shared" si="9"/>
        <v>3</v>
      </c>
      <c r="R41" s="78" t="str">
        <f t="shared" si="1"/>
        <v>NO</v>
      </c>
      <c r="S41" s="79">
        <v>1</v>
      </c>
      <c r="T41" s="80">
        <v>4</v>
      </c>
      <c r="U41" s="7"/>
      <c r="V41" s="68">
        <f t="shared" si="2"/>
        <v>0</v>
      </c>
      <c r="W41" s="69">
        <f t="shared" si="3"/>
        <v>0</v>
      </c>
      <c r="X41" s="70">
        <f t="shared" si="4"/>
        <v>0</v>
      </c>
      <c r="Y41" s="69">
        <f t="shared" si="5"/>
        <v>0</v>
      </c>
      <c r="Z41" s="71">
        <f t="shared" si="6"/>
        <v>0</v>
      </c>
      <c r="AA41" s="72">
        <f t="shared" si="7"/>
        <v>0</v>
      </c>
    </row>
    <row r="42" spans="1:27" s="73" customFormat="1" ht="15.75" hidden="1" customHeight="1" x14ac:dyDescent="0.2">
      <c r="A42" s="74" t="s">
        <v>62</v>
      </c>
      <c r="B42" s="74"/>
      <c r="C42" s="75" t="str">
        <f>IFERROR(INDEX('[1]Balanza Egresos'!A$1:C$65536,MATCH(A42,'[1]Balanza Egresos'!A$1:A$65536,0),2),"SIN CUENTA")</f>
        <v>SIN CUENTA</v>
      </c>
      <c r="D42" s="60">
        <f>IF($P42="A",SUMIFS(D43:D$180,$A43:$A$180,LEFT($A42,$Q42)&amp;"*",$P43:$P$180,"R"),SUMIFS('[1]Balanza Egresos'!$E$1:$E$65536,'[1]Balanza Egresos'!$A$1:$A$65536,$A42))</f>
        <v>0</v>
      </c>
      <c r="E42" s="60">
        <f>IF($P42="A",SUMIFS(E43:E$180,$A43:$A$180,LEFT($A42,$Q42)&amp;"*",$P43:$P$180,"R"),((H42/[1]Parametros!$E$12)*12)+$I42)</f>
        <v>0</v>
      </c>
      <c r="F42" s="60">
        <f>IF($P42="A",SUMIFS(F43:F$1042,$A43:$A$1042,LEFT($A42,$Q42)&amp;"*",$P43:$P$1042,"R"),K42+L42+M42+N42+O42)</f>
        <v>0</v>
      </c>
      <c r="G42" s="81"/>
      <c r="H42" s="60">
        <f>IF($P42="A",SUMIFS(H43:H$180,$A43:$A$180,LEFT($A42,$Q42)&amp;"*",$P43:$P$180,"R"),SUMIFS('[1]Balanza Egresos'!$T$1:$T$65536,'[1]Balanza Egresos'!$A$1:$A$65536,$A42))</f>
        <v>0</v>
      </c>
      <c r="I42" s="82"/>
      <c r="J42" s="62"/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64" t="str">
        <f t="shared" si="8"/>
        <v>R</v>
      </c>
      <c r="Q42" s="64">
        <f t="shared" si="9"/>
        <v>4</v>
      </c>
      <c r="R42" s="78" t="str">
        <f t="shared" si="1"/>
        <v>NO</v>
      </c>
      <c r="S42" s="79">
        <v>1</v>
      </c>
      <c r="T42" s="80">
        <v>5</v>
      </c>
      <c r="U42" s="7"/>
      <c r="V42" s="68">
        <f t="shared" si="2"/>
        <v>0</v>
      </c>
      <c r="W42" s="69">
        <f t="shared" si="3"/>
        <v>0</v>
      </c>
      <c r="X42" s="70">
        <f t="shared" si="4"/>
        <v>0</v>
      </c>
      <c r="Y42" s="69">
        <f t="shared" si="5"/>
        <v>0</v>
      </c>
      <c r="Z42" s="71">
        <f t="shared" si="6"/>
        <v>0</v>
      </c>
      <c r="AA42" s="72">
        <f t="shared" si="7"/>
        <v>0</v>
      </c>
    </row>
    <row r="43" spans="1:27" s="73" customFormat="1" ht="15.75" hidden="1" customHeight="1" x14ac:dyDescent="0.2">
      <c r="A43" s="74" t="s">
        <v>63</v>
      </c>
      <c r="B43" s="74"/>
      <c r="C43" s="75" t="str">
        <f>IFERROR(INDEX('[1]Balanza Egresos'!A$1:C$65536,MATCH(A43,'[1]Balanza Egresos'!A$1:A$65536,0),2),"SIN CUENTA")</f>
        <v>SIN CUENTA</v>
      </c>
      <c r="D43" s="60">
        <f>IF($P43="A",SUMIFS(D44:D$180,$A44:$A$180,LEFT($A43,$Q43)&amp;"*",$P44:$P$180,"R"),SUMIFS('[1]Balanza Egresos'!$E$1:$E$65536,'[1]Balanza Egresos'!$A$1:$A$65536,$A43))</f>
        <v>0</v>
      </c>
      <c r="E43" s="60">
        <f>IF($P43="A",SUMIFS(E44:E$180,$A44:$A$180,LEFT($A43,$Q43)&amp;"*",$P44:$P$180,"R"),((H43/[1]Parametros!$E$12)*12)+$I43)</f>
        <v>0</v>
      </c>
      <c r="F43" s="60">
        <f>IF($P43="A",SUMIFS(F44:F$1042,$A44:$A$1042,LEFT($A43,$Q43)&amp;"*",$P44:$P$1042,"R"),K43+L43+M43+N43+O43)</f>
        <v>0</v>
      </c>
      <c r="G43" s="85"/>
      <c r="H43" s="60">
        <f>IF($P43="A",SUMIFS(H44:H$180,$A44:$A$180,LEFT($A43,$Q43)&amp;"*",$P44:$P$180,"R"),SUMIFS('[1]Balanza Egresos'!$T$1:$T$65536,'[1]Balanza Egresos'!$A$1:$A$65536,$A43))</f>
        <v>0</v>
      </c>
      <c r="I43" s="82"/>
      <c r="J43" s="62"/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64" t="str">
        <f t="shared" si="8"/>
        <v>A</v>
      </c>
      <c r="Q43" s="64">
        <f t="shared" si="9"/>
        <v>3</v>
      </c>
      <c r="R43" s="78" t="str">
        <f t="shared" si="1"/>
        <v>NO</v>
      </c>
      <c r="S43" s="79">
        <v>1</v>
      </c>
      <c r="T43" s="80">
        <v>5</v>
      </c>
      <c r="U43" s="7"/>
      <c r="V43" s="68">
        <f t="shared" si="2"/>
        <v>0</v>
      </c>
      <c r="W43" s="69">
        <f t="shared" si="3"/>
        <v>0</v>
      </c>
      <c r="X43" s="70">
        <f t="shared" si="4"/>
        <v>0</v>
      </c>
      <c r="Y43" s="69">
        <f t="shared" si="5"/>
        <v>0</v>
      </c>
      <c r="Z43" s="71">
        <f t="shared" si="6"/>
        <v>0</v>
      </c>
      <c r="AA43" s="72">
        <f t="shared" si="7"/>
        <v>0</v>
      </c>
    </row>
    <row r="44" spans="1:27" s="73" customFormat="1" ht="15.75" hidden="1" customHeight="1" x14ac:dyDescent="0.2">
      <c r="A44" s="74" t="s">
        <v>64</v>
      </c>
      <c r="B44" s="74"/>
      <c r="C44" s="75" t="str">
        <f>IFERROR(INDEX('[1]Balanza Egresos'!A$1:C$65536,MATCH(A44,'[1]Balanza Egresos'!A$1:A$65536,0),2),"SIN CUENTA")</f>
        <v>SIN CUENTA</v>
      </c>
      <c r="D44" s="60">
        <f>IF($P44="A",SUMIFS(D45:D$180,$A45:$A$180,LEFT($A44,$Q44)&amp;"*",$P45:$P$180,"R"),SUMIFS('[1]Balanza Egresos'!$E$1:$E$65536,'[1]Balanza Egresos'!$A$1:$A$65536,$A44))</f>
        <v>0</v>
      </c>
      <c r="E44" s="60">
        <f>IF($P44="A",SUMIFS(E45:E$180,$A45:$A$180,LEFT($A44,$Q44)&amp;"*",$P45:$P$180,"R"),((H44/[1]Parametros!$E$12)*12)+$I44)</f>
        <v>0</v>
      </c>
      <c r="F44" s="60">
        <f>IF($P44="A",SUMIFS(F45:F$1042,$A45:$A$1042,LEFT($A44,$Q44)&amp;"*",$P45:$P$1042,"R"),K44+L44+M44+N44+O44)</f>
        <v>0</v>
      </c>
      <c r="G44" s="85"/>
      <c r="H44" s="60">
        <f>IF($P44="A",SUMIFS(H45:H$180,$A45:$A$180,LEFT($A44,$Q44)&amp;"*",$P45:$P$180,"R"),SUMIFS('[1]Balanza Egresos'!$T$1:$T$65536,'[1]Balanza Egresos'!$A$1:$A$65536,$A44))</f>
        <v>0</v>
      </c>
      <c r="I44" s="82"/>
      <c r="J44" s="62"/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64" t="str">
        <f t="shared" si="8"/>
        <v>R</v>
      </c>
      <c r="Q44" s="64">
        <f t="shared" si="9"/>
        <v>4</v>
      </c>
      <c r="R44" s="78" t="str">
        <f t="shared" si="1"/>
        <v>NO</v>
      </c>
      <c r="S44" s="79">
        <v>1</v>
      </c>
      <c r="T44" s="80">
        <v>5</v>
      </c>
      <c r="U44" s="7"/>
      <c r="V44" s="68">
        <f t="shared" si="2"/>
        <v>0</v>
      </c>
      <c r="W44" s="69">
        <f t="shared" si="3"/>
        <v>0</v>
      </c>
      <c r="X44" s="70">
        <f t="shared" si="4"/>
        <v>0</v>
      </c>
      <c r="Y44" s="69">
        <f t="shared" si="5"/>
        <v>0</v>
      </c>
      <c r="Z44" s="71">
        <f t="shared" si="6"/>
        <v>0</v>
      </c>
      <c r="AA44" s="72">
        <f t="shared" si="7"/>
        <v>0</v>
      </c>
    </row>
    <row r="45" spans="1:27" s="73" customFormat="1" ht="15.75" hidden="1" customHeight="1" x14ac:dyDescent="0.2">
      <c r="A45" s="74" t="s">
        <v>65</v>
      </c>
      <c r="B45" s="74"/>
      <c r="C45" s="75" t="str">
        <f>IFERROR(INDEX('[1]Balanza Egresos'!A$1:C$65536,MATCH(A45,'[1]Balanza Egresos'!A$1:A$65536,0),2),"SIN CUENTA")</f>
        <v>SIN CUENTA</v>
      </c>
      <c r="D45" s="60">
        <f>IF($P45="A",SUMIFS(D46:D$180,$A46:$A$180,LEFT($A45,$Q45)&amp;"*",$P46:$P$180,"R"),SUMIFS('[1]Balanza Egresos'!$E$1:$E$65536,'[1]Balanza Egresos'!$A$1:$A$65536,$A45))</f>
        <v>0</v>
      </c>
      <c r="E45" s="60">
        <f>IF($P45="A",SUMIFS(E46:E$180,$A46:$A$180,LEFT($A45,$Q45)&amp;"*",$P46:$P$180,"R"),((H45/[1]Parametros!$E$12)*12)+$I45)</f>
        <v>0</v>
      </c>
      <c r="F45" s="60">
        <f>IF($P45="A",SUMIFS(F46:F$1042,$A46:$A$1042,LEFT($A45,$Q45)&amp;"*",$P46:$P$1042,"R"),K45+L45+M45+N45+O45)</f>
        <v>0</v>
      </c>
      <c r="G45" s="85"/>
      <c r="H45" s="60">
        <f>IF($P45="A",SUMIFS(H46:H$180,$A46:$A$180,LEFT($A45,$Q45)&amp;"*",$P46:$P$180,"R"),SUMIFS('[1]Balanza Egresos'!$T$1:$T$65536,'[1]Balanza Egresos'!$A$1:$A$65536,$A45))</f>
        <v>0</v>
      </c>
      <c r="I45" s="82"/>
      <c r="J45" s="62"/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64" t="str">
        <f t="shared" si="8"/>
        <v>A</v>
      </c>
      <c r="Q45" s="64">
        <f t="shared" si="9"/>
        <v>3</v>
      </c>
      <c r="R45" s="78" t="str">
        <f t="shared" si="1"/>
        <v>NO</v>
      </c>
      <c r="S45" s="79">
        <v>1</v>
      </c>
      <c r="T45" s="80">
        <v>5</v>
      </c>
      <c r="U45" s="7"/>
      <c r="V45" s="68">
        <f t="shared" si="2"/>
        <v>0</v>
      </c>
      <c r="W45" s="69">
        <f t="shared" si="3"/>
        <v>0</v>
      </c>
      <c r="X45" s="70">
        <f t="shared" si="4"/>
        <v>0</v>
      </c>
      <c r="Y45" s="69">
        <f t="shared" si="5"/>
        <v>0</v>
      </c>
      <c r="Z45" s="71">
        <f t="shared" si="6"/>
        <v>0</v>
      </c>
      <c r="AA45" s="72">
        <f t="shared" si="7"/>
        <v>0</v>
      </c>
    </row>
    <row r="46" spans="1:27" s="73" customFormat="1" ht="19.5" hidden="1" customHeight="1" x14ac:dyDescent="0.2">
      <c r="A46" s="74" t="s">
        <v>66</v>
      </c>
      <c r="B46" s="74"/>
      <c r="C46" s="75" t="str">
        <f>IFERROR(INDEX('[1]Balanza Egresos'!A$1:C$65536,MATCH(A46,'[1]Balanza Egresos'!A$1:A$65536,0),2),"SIN CUENTA")</f>
        <v>SIN CUENTA</v>
      </c>
      <c r="D46" s="60">
        <f>IF($P46="A",SUMIFS(D47:D$180,$A47:$A$180,LEFT($A46,$Q46)&amp;"*",$P47:$P$180,"R"),SUMIFS('[1]Balanza Egresos'!$E$1:$E$65536,'[1]Balanza Egresos'!$A$1:$A$65536,$A46))</f>
        <v>0</v>
      </c>
      <c r="E46" s="60">
        <f>IF($P46="A",SUMIFS(E47:E$180,$A47:$A$180,LEFT($A46,$Q46)&amp;"*",$P47:$P$180,"R"),((H46/[1]Parametros!$E$12)*12)+$I46)</f>
        <v>0</v>
      </c>
      <c r="F46" s="60">
        <f>IF($P46="A",SUMIFS(F47:F$1042,$A47:$A$1042,LEFT($A46,$Q46)&amp;"*",$P47:$P$1042,"R"),K46+L46+M46+N46+O46)</f>
        <v>0</v>
      </c>
      <c r="G46" s="85"/>
      <c r="H46" s="60">
        <f>IF($P46="A",SUMIFS(H47:H$180,$A47:$A$180,LEFT($A46,$Q46)&amp;"*",$P47:$P$180,"R"),SUMIFS('[1]Balanza Egresos'!$T$1:$T$65536,'[1]Balanza Egresos'!$A$1:$A$65536,$A46))</f>
        <v>0</v>
      </c>
      <c r="I46" s="82"/>
      <c r="J46" s="62"/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64" t="str">
        <f t="shared" si="8"/>
        <v>R</v>
      </c>
      <c r="Q46" s="64">
        <f t="shared" si="9"/>
        <v>4</v>
      </c>
      <c r="R46" s="78" t="str">
        <f t="shared" si="1"/>
        <v>NO</v>
      </c>
      <c r="S46" s="79">
        <v>1</v>
      </c>
      <c r="T46" s="80">
        <v>3</v>
      </c>
      <c r="U46" s="7"/>
      <c r="V46" s="68">
        <f t="shared" si="2"/>
        <v>0</v>
      </c>
      <c r="W46" s="69">
        <f t="shared" si="3"/>
        <v>0</v>
      </c>
      <c r="X46" s="70">
        <f t="shared" si="4"/>
        <v>0</v>
      </c>
      <c r="Y46" s="69">
        <f t="shared" si="5"/>
        <v>0</v>
      </c>
      <c r="Z46" s="71">
        <f t="shared" si="6"/>
        <v>0</v>
      </c>
      <c r="AA46" s="72">
        <f t="shared" si="7"/>
        <v>0</v>
      </c>
    </row>
    <row r="47" spans="1:27" s="73" customFormat="1" ht="15" hidden="1" x14ac:dyDescent="0.2">
      <c r="A47" s="74" t="s">
        <v>67</v>
      </c>
      <c r="B47" s="74"/>
      <c r="C47" s="75" t="str">
        <f>IFERROR(INDEX('[1]Balanza Egresos'!A$1:C$65536,MATCH(A47,'[1]Balanza Egresos'!A$1:A$65536,0),2),"SIN CUENTA")</f>
        <v>SIN CUENTA</v>
      </c>
      <c r="D47" s="60">
        <f>IF($P47="A",SUMIFS(D48:D$180,$A48:$A$180,LEFT($A47,$Q47)&amp;"*",$P48:$P$180,"R"),SUMIFS('[1]Balanza Egresos'!$E$1:$E$65536,'[1]Balanza Egresos'!$A$1:$A$65536,$A47))</f>
        <v>0</v>
      </c>
      <c r="E47" s="60">
        <f>IF($P47="A",SUMIFS(E48:E$180,$A48:$A$180,LEFT($A47,$Q47)&amp;"*",$P48:$P$180,"R"),((H47/[1]Parametros!$E$12)*12)+$I47)</f>
        <v>0</v>
      </c>
      <c r="F47" s="60">
        <f>IF($P47="A",SUMIFS(F48:F$1042,$A48:$A$1042,LEFT($A47,$Q47)&amp;"*",$P48:$P$1042,"R"),K47+L47+M47+N47+O47)</f>
        <v>0</v>
      </c>
      <c r="G47" s="85"/>
      <c r="H47" s="60">
        <f>IF($P47="A",SUMIFS(H48:H$180,$A48:$A$180,LEFT($A47,$Q47)&amp;"*",$P48:$P$180,"R"),SUMIFS('[1]Balanza Egresos'!$T$1:$T$65536,'[1]Balanza Egresos'!$A$1:$A$65536,$A47))</f>
        <v>0</v>
      </c>
      <c r="I47" s="82"/>
      <c r="J47" s="62"/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64" t="str">
        <f t="shared" si="8"/>
        <v>A</v>
      </c>
      <c r="Q47" s="64">
        <f t="shared" si="9"/>
        <v>3</v>
      </c>
      <c r="R47" s="78" t="str">
        <f t="shared" si="1"/>
        <v>NO</v>
      </c>
      <c r="S47" s="79">
        <v>1</v>
      </c>
      <c r="T47" s="80">
        <v>3</v>
      </c>
      <c r="U47" s="7"/>
      <c r="V47" s="68">
        <f t="shared" si="2"/>
        <v>0</v>
      </c>
      <c r="W47" s="69">
        <f t="shared" si="3"/>
        <v>0</v>
      </c>
      <c r="X47" s="70">
        <f t="shared" si="4"/>
        <v>0</v>
      </c>
      <c r="Y47" s="69">
        <f t="shared" si="5"/>
        <v>0</v>
      </c>
      <c r="Z47" s="71">
        <f t="shared" si="6"/>
        <v>0</v>
      </c>
      <c r="AA47" s="72">
        <f t="shared" si="7"/>
        <v>0</v>
      </c>
    </row>
    <row r="48" spans="1:27" s="73" customFormat="1" ht="16.5" hidden="1" customHeight="1" x14ac:dyDescent="0.2">
      <c r="A48" s="74" t="s">
        <v>68</v>
      </c>
      <c r="B48" s="74"/>
      <c r="C48" s="75" t="str">
        <f>IFERROR(INDEX('[1]Balanza Egresos'!A$1:C$65536,MATCH(A48,'[1]Balanza Egresos'!A$1:A$65536,0),2),"SIN CUENTA")</f>
        <v>SIN CUENTA</v>
      </c>
      <c r="D48" s="60">
        <f>IF($P48="A",SUMIFS(D49:D$180,$A49:$A$180,LEFT($A48,$Q48)&amp;"*",$P49:$P$180,"R"),SUMIFS('[1]Balanza Egresos'!$E$1:$E$65536,'[1]Balanza Egresos'!$A$1:$A$65536,$A48))</f>
        <v>0</v>
      </c>
      <c r="E48" s="60">
        <f>IF($P48="A",SUMIFS(E49:E$180,$A49:$A$180,LEFT($A48,$Q48)&amp;"*",$P49:$P$180,"R"),((H48/[1]Parametros!$E$12)*12)+$I48)</f>
        <v>0</v>
      </c>
      <c r="F48" s="60">
        <f>IF($P48="A",SUMIFS(F49:F$1042,$A49:$A$1042,LEFT($A48,$Q48)&amp;"*",$P49:$P$1042,"R"),K48+L48+M48+N48+O48)</f>
        <v>0</v>
      </c>
      <c r="G48" s="85"/>
      <c r="H48" s="60">
        <f>IF($P48="A",SUMIFS(H49:H$180,$A49:$A$180,LEFT($A48,$Q48)&amp;"*",$P49:$P$180,"R"),SUMIFS('[1]Balanza Egresos'!$T$1:$T$65536,'[1]Balanza Egresos'!$A$1:$A$65536,$A48))</f>
        <v>0</v>
      </c>
      <c r="I48" s="82"/>
      <c r="J48" s="62"/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64" t="str">
        <f t="shared" si="8"/>
        <v>R</v>
      </c>
      <c r="Q48" s="64">
        <f t="shared" si="9"/>
        <v>4</v>
      </c>
      <c r="R48" s="78" t="str">
        <f t="shared" si="1"/>
        <v>NO</v>
      </c>
      <c r="S48" s="79">
        <v>1</v>
      </c>
      <c r="T48" s="80">
        <v>3</v>
      </c>
      <c r="U48" s="7"/>
      <c r="V48" s="68">
        <f t="shared" si="2"/>
        <v>0</v>
      </c>
      <c r="W48" s="69">
        <f t="shared" si="3"/>
        <v>0</v>
      </c>
      <c r="X48" s="70">
        <f t="shared" si="4"/>
        <v>0</v>
      </c>
      <c r="Y48" s="69">
        <f t="shared" si="5"/>
        <v>0</v>
      </c>
      <c r="Z48" s="71">
        <f t="shared" si="6"/>
        <v>0</v>
      </c>
      <c r="AA48" s="72">
        <f t="shared" si="7"/>
        <v>0</v>
      </c>
    </row>
    <row r="49" spans="1:27" s="73" customFormat="1" ht="15" hidden="1" customHeight="1" x14ac:dyDescent="0.2">
      <c r="A49" s="74" t="s">
        <v>69</v>
      </c>
      <c r="B49" s="74"/>
      <c r="C49" s="75" t="str">
        <f>IFERROR(INDEX('[1]Balanza Egresos'!A$1:C$65536,MATCH(A49,'[1]Balanza Egresos'!A$1:A$65536,0),2),"SIN CUENTA")</f>
        <v>SIN CUENTA</v>
      </c>
      <c r="D49" s="60">
        <f>IF($P49="A",SUMIFS(D50:D$180,$A50:$A$180,LEFT($A49,$Q49)&amp;"*",$P50:$P$180,"R"),SUMIFS('[1]Balanza Egresos'!$E$1:$E$65536,'[1]Balanza Egresos'!$A$1:$A$65536,$A49))</f>
        <v>0</v>
      </c>
      <c r="E49" s="60">
        <f>IF($P49="A",SUMIFS(E50:E$180,$A50:$A$180,LEFT($A49,$Q49)&amp;"*",$P50:$P$180,"R"),((H49/[1]Parametros!$E$12)*12)+$I49)</f>
        <v>0</v>
      </c>
      <c r="F49" s="60">
        <f>IF($P49="A",SUMIFS(F50:F$1042,$A50:$A$1042,LEFT($A49,$Q49)&amp;"*",$P50:$P$1042,"R"),K49+L49+M49+N49+O49)</f>
        <v>0</v>
      </c>
      <c r="G49" s="85"/>
      <c r="H49" s="60">
        <f>IF($P49="A",SUMIFS(H50:H$180,$A50:$A$180,LEFT($A49,$Q49)&amp;"*",$P50:$P$180,"R"),SUMIFS('[1]Balanza Egresos'!$T$1:$T$65536,'[1]Balanza Egresos'!$A$1:$A$65536,$A49))</f>
        <v>0</v>
      </c>
      <c r="I49" s="82"/>
      <c r="J49" s="62"/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64" t="str">
        <f t="shared" si="8"/>
        <v>A</v>
      </c>
      <c r="Q49" s="64">
        <f t="shared" si="9"/>
        <v>3</v>
      </c>
      <c r="R49" s="78" t="str">
        <f t="shared" si="1"/>
        <v>NO</v>
      </c>
      <c r="S49" s="79">
        <v>1</v>
      </c>
      <c r="T49" s="80">
        <v>3</v>
      </c>
      <c r="U49" s="7"/>
      <c r="V49" s="68">
        <f t="shared" si="2"/>
        <v>0</v>
      </c>
      <c r="W49" s="69">
        <f t="shared" si="3"/>
        <v>0</v>
      </c>
      <c r="X49" s="70">
        <f t="shared" si="4"/>
        <v>0</v>
      </c>
      <c r="Y49" s="69">
        <f t="shared" si="5"/>
        <v>0</v>
      </c>
      <c r="Z49" s="71">
        <f t="shared" si="6"/>
        <v>0</v>
      </c>
      <c r="AA49" s="72">
        <f t="shared" si="7"/>
        <v>0</v>
      </c>
    </row>
    <row r="50" spans="1:27" s="73" customFormat="1" ht="15.75" hidden="1" customHeight="1" x14ac:dyDescent="0.2">
      <c r="A50" s="74" t="s">
        <v>70</v>
      </c>
      <c r="B50" s="74"/>
      <c r="C50" s="75" t="str">
        <f>IFERROR(INDEX('[1]Balanza Egresos'!A$1:C$65536,MATCH(A50,'[1]Balanza Egresos'!A$1:A$65536,0),2),"SIN CUENTA")</f>
        <v>SIN CUENTA</v>
      </c>
      <c r="D50" s="60">
        <f>IF($P50="A",SUMIFS(D51:D$180,$A51:$A$180,LEFT($A50,$Q50)&amp;"*",$P51:$P$180,"R"),SUMIFS('[1]Balanza Egresos'!$E$1:$E$65536,'[1]Balanza Egresos'!$A$1:$A$65536,$A50))</f>
        <v>0</v>
      </c>
      <c r="E50" s="60">
        <f>IF($P50="A",SUMIFS(E51:E$180,$A51:$A$180,LEFT($A50,$Q50)&amp;"*",$P51:$P$180,"R"),((H50/[1]Parametros!$E$12)*12)+$I50)</f>
        <v>0</v>
      </c>
      <c r="F50" s="60">
        <f>IF($P50="A",SUMIFS(F51:F$1042,$A51:$A$1042,LEFT($A50,$Q50)&amp;"*",$P51:$P$1042,"R"),K50+L50+M50+N50+O50)</f>
        <v>0</v>
      </c>
      <c r="G50" s="85"/>
      <c r="H50" s="60">
        <f>IF($P50="A",SUMIFS(H51:H$180,$A51:$A$180,LEFT($A50,$Q50)&amp;"*",$P51:$P$180,"R"),SUMIFS('[1]Balanza Egresos'!$T$1:$T$65536,'[1]Balanza Egresos'!$A$1:$A$65536,$A50))</f>
        <v>0</v>
      </c>
      <c r="I50" s="82"/>
      <c r="J50" s="62"/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64" t="str">
        <f t="shared" si="8"/>
        <v>R</v>
      </c>
      <c r="Q50" s="64">
        <f t="shared" si="9"/>
        <v>4</v>
      </c>
      <c r="R50" s="78" t="str">
        <f t="shared" si="1"/>
        <v>NO</v>
      </c>
      <c r="S50" s="79">
        <v>1</v>
      </c>
      <c r="T50" s="80">
        <v>3</v>
      </c>
      <c r="U50" s="7"/>
      <c r="V50" s="68">
        <f t="shared" si="2"/>
        <v>0</v>
      </c>
      <c r="W50" s="69">
        <f t="shared" si="3"/>
        <v>0</v>
      </c>
      <c r="X50" s="70">
        <f t="shared" si="4"/>
        <v>0</v>
      </c>
      <c r="Y50" s="69">
        <f t="shared" si="5"/>
        <v>0</v>
      </c>
      <c r="Z50" s="71">
        <f t="shared" si="6"/>
        <v>0</v>
      </c>
      <c r="AA50" s="72">
        <f t="shared" si="7"/>
        <v>0</v>
      </c>
    </row>
    <row r="51" spans="1:27" s="73" customFormat="1" ht="15.75" hidden="1" customHeight="1" x14ac:dyDescent="0.2">
      <c r="A51" s="74" t="s">
        <v>71</v>
      </c>
      <c r="B51" s="74"/>
      <c r="C51" s="75" t="str">
        <f>IFERROR(INDEX('[1]Balanza Egresos'!A$1:C$65536,MATCH(A51,'[1]Balanza Egresos'!A$1:A$65536,0),2),"SIN CUENTA")</f>
        <v>SIN CUENTA</v>
      </c>
      <c r="D51" s="60">
        <f>IF($P51="A",SUMIFS(D52:D$180,$A52:$A$180,LEFT($A51,$Q51)&amp;"*",$P52:$P$180,"R"),SUMIFS('[1]Balanza Egresos'!$E$1:$E$65536,'[1]Balanza Egresos'!$A$1:$A$65536,$A51))</f>
        <v>0</v>
      </c>
      <c r="E51" s="60">
        <f>IF($P51="A",SUMIFS(E52:E$180,$A52:$A$180,LEFT($A51,$Q51)&amp;"*",$P52:$P$180,"R"),((H51/[1]Parametros!$E$12)*12)+$I51)</f>
        <v>0</v>
      </c>
      <c r="F51" s="60">
        <f>IF($P51="A",SUMIFS(F52:F$1042,$A52:$A$1042,LEFT($A51,$Q51)&amp;"*",$P52:$P$1042,"R"),K51+L51+M51+N51+O51)</f>
        <v>0</v>
      </c>
      <c r="G51" s="85"/>
      <c r="H51" s="60">
        <f>IF($P51="A",SUMIFS(H52:H$180,$A52:$A$180,LEFT($A51,$Q51)&amp;"*",$P52:$P$180,"R"),SUMIFS('[1]Balanza Egresos'!$T$1:$T$65536,'[1]Balanza Egresos'!$A$1:$A$65536,$A51))</f>
        <v>0</v>
      </c>
      <c r="I51" s="77">
        <f>SUM(I52:I61)</f>
        <v>0</v>
      </c>
      <c r="J51" s="62"/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64" t="str">
        <f t="shared" si="8"/>
        <v>A</v>
      </c>
      <c r="Q51" s="64">
        <f t="shared" si="9"/>
        <v>2</v>
      </c>
      <c r="R51" s="78" t="str">
        <f t="shared" si="1"/>
        <v>NO</v>
      </c>
      <c r="S51" s="79">
        <v>1</v>
      </c>
      <c r="T51" s="80" t="s">
        <v>23</v>
      </c>
      <c r="U51" s="7"/>
      <c r="V51" s="68">
        <f t="shared" si="2"/>
        <v>0</v>
      </c>
      <c r="W51" s="69">
        <f t="shared" si="3"/>
        <v>0</v>
      </c>
      <c r="X51" s="70">
        <f t="shared" si="4"/>
        <v>0</v>
      </c>
      <c r="Y51" s="69">
        <f t="shared" si="5"/>
        <v>0</v>
      </c>
      <c r="Z51" s="71">
        <f t="shared" si="6"/>
        <v>0</v>
      </c>
      <c r="AA51" s="72">
        <f t="shared" si="7"/>
        <v>0</v>
      </c>
    </row>
    <row r="52" spans="1:27" s="73" customFormat="1" ht="15.75" hidden="1" customHeight="1" x14ac:dyDescent="0.2">
      <c r="A52" s="74" t="s">
        <v>72</v>
      </c>
      <c r="B52" s="74"/>
      <c r="C52" s="75" t="str">
        <f>IFERROR(INDEX('[1]Balanza Egresos'!A$1:C$65536,MATCH(A52,'[1]Balanza Egresos'!A$1:A$65536,0),2),"SIN CUENTA")</f>
        <v>SIN CUENTA</v>
      </c>
      <c r="D52" s="60">
        <f>IF($P52="A",SUMIFS(D53:D$180,$A53:$A$180,LEFT($A52,$Q52)&amp;"*",$P53:$P$180,"R"),SUMIFS('[1]Balanza Egresos'!$E$1:$E$65536,'[1]Balanza Egresos'!$A$1:$A$65536,$A52))</f>
        <v>0</v>
      </c>
      <c r="E52" s="60">
        <f>IF($P52="A",SUMIFS(E53:E$180,$A53:$A$180,LEFT($A52,$Q52)&amp;"*",$P53:$P$180,"R"),((H52/[1]Parametros!$E$12)*12)+$I52)</f>
        <v>0</v>
      </c>
      <c r="F52" s="60">
        <f>IF($P52="A",SUMIFS(F53:F$1042,$A53:$A$1042,LEFT($A52,$Q52)&amp;"*",$P53:$P$1042,"R"),K52+L52+M52+N52+O52)</f>
        <v>0</v>
      </c>
      <c r="G52" s="85"/>
      <c r="H52" s="60">
        <f>IF($P52="A",SUMIFS(H53:H$180,$A53:$A$180,LEFT($A52,$Q52)&amp;"*",$P53:$P$180,"R"),SUMIFS('[1]Balanza Egresos'!$T$1:$T$65536,'[1]Balanza Egresos'!$A$1:$A$65536,$A52))</f>
        <v>0</v>
      </c>
      <c r="I52" s="82"/>
      <c r="J52" s="62"/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64" t="str">
        <f t="shared" si="8"/>
        <v>A</v>
      </c>
      <c r="Q52" s="64">
        <f t="shared" si="9"/>
        <v>3</v>
      </c>
      <c r="R52" s="78" t="str">
        <f t="shared" si="1"/>
        <v>NO</v>
      </c>
      <c r="S52" s="79">
        <v>1</v>
      </c>
      <c r="T52" s="80">
        <v>3</v>
      </c>
      <c r="U52" s="7"/>
      <c r="V52" s="68">
        <f t="shared" si="2"/>
        <v>0</v>
      </c>
      <c r="W52" s="69">
        <f t="shared" si="3"/>
        <v>0</v>
      </c>
      <c r="X52" s="70">
        <f t="shared" si="4"/>
        <v>0</v>
      </c>
      <c r="Y52" s="69">
        <f t="shared" si="5"/>
        <v>0</v>
      </c>
      <c r="Z52" s="71">
        <f t="shared" si="6"/>
        <v>0</v>
      </c>
      <c r="AA52" s="72">
        <f t="shared" si="7"/>
        <v>0</v>
      </c>
    </row>
    <row r="53" spans="1:27" s="73" customFormat="1" ht="15.75" hidden="1" customHeight="1" x14ac:dyDescent="0.2">
      <c r="A53" s="74" t="s">
        <v>73</v>
      </c>
      <c r="B53" s="74"/>
      <c r="C53" s="75" t="str">
        <f>IFERROR(INDEX('[1]Balanza Egresos'!A$1:C$65536,MATCH(A53,'[1]Balanza Egresos'!A$1:A$65536,0),2),"SIN CUENTA")</f>
        <v>SIN CUENTA</v>
      </c>
      <c r="D53" s="60">
        <f>IF($P53="A",SUMIFS(D54:D$180,$A54:$A$180,LEFT($A53,$Q53)&amp;"*",$P54:$P$180,"R"),SUMIFS('[1]Balanza Egresos'!$E$1:$E$65536,'[1]Balanza Egresos'!$A$1:$A$65536,$A53))</f>
        <v>0</v>
      </c>
      <c r="E53" s="60">
        <f>IF($P53="A",SUMIFS(E54:E$180,$A54:$A$180,LEFT($A53,$Q53)&amp;"*",$P54:$P$180,"R"),((H53/[1]Parametros!$E$12)*12)+$I53)</f>
        <v>0</v>
      </c>
      <c r="F53" s="60">
        <f>IF($P53="A",SUMIFS(F54:F$1042,$A54:$A$1042,LEFT($A53,$Q53)&amp;"*",$P54:$P$1042,"R"),K53+L53+M53+N53+O53)</f>
        <v>0</v>
      </c>
      <c r="G53" s="85"/>
      <c r="H53" s="60">
        <f>IF($P53="A",SUMIFS(H54:H$180,$A54:$A$180,LEFT($A53,$Q53)&amp;"*",$P54:$P$180,"R"),SUMIFS('[1]Balanza Egresos'!$T$1:$T$65536,'[1]Balanza Egresos'!$A$1:$A$65536,$A53))</f>
        <v>0</v>
      </c>
      <c r="I53" s="82"/>
      <c r="J53" s="62"/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64" t="str">
        <f t="shared" si="8"/>
        <v>R</v>
      </c>
      <c r="Q53" s="64">
        <f t="shared" si="9"/>
        <v>4</v>
      </c>
      <c r="R53" s="78" t="str">
        <f t="shared" si="1"/>
        <v>NO</v>
      </c>
      <c r="S53" s="79">
        <v>1</v>
      </c>
      <c r="T53" s="80">
        <v>3</v>
      </c>
      <c r="U53" s="7"/>
      <c r="V53" s="68">
        <f t="shared" si="2"/>
        <v>0</v>
      </c>
      <c r="W53" s="69">
        <f t="shared" si="3"/>
        <v>0</v>
      </c>
      <c r="X53" s="70">
        <f t="shared" si="4"/>
        <v>0</v>
      </c>
      <c r="Y53" s="69">
        <f t="shared" si="5"/>
        <v>0</v>
      </c>
      <c r="Z53" s="71">
        <f t="shared" si="6"/>
        <v>0</v>
      </c>
      <c r="AA53" s="72">
        <f t="shared" si="7"/>
        <v>0</v>
      </c>
    </row>
    <row r="54" spans="1:27" s="73" customFormat="1" ht="15.75" customHeight="1" x14ac:dyDescent="0.2">
      <c r="A54" s="74" t="s">
        <v>74</v>
      </c>
      <c r="B54" s="74"/>
      <c r="C54" s="75" t="str">
        <f>IFERROR(INDEX('[1]Balanza Egresos'!A$1:C$65536,MATCH(A54,'[1]Balanza Egresos'!A$1:A$65536,0),2),"SIN CUENTA")</f>
        <v>MAQUINARIA, OTROS EQUIPOS Y HERRAMIENTAS</v>
      </c>
      <c r="D54" s="60">
        <f>IF($P54="A",SUMIFS(D55:D$180,$A55:$A$180,LEFT($A54,$Q54)&amp;"*",$P55:$P$180,"R"),SUMIFS('[1]Balanza Egresos'!$E$1:$E$65536,'[1]Balanza Egresos'!$A$1:$A$65536,$A54))</f>
        <v>870505.55</v>
      </c>
      <c r="E54" s="60">
        <f>IF($P54="A",SUMIFS(E55:E$180,$A55:$A$180,LEFT($A54,$Q54)&amp;"*",$P55:$P$180,"R"),((H54/[1]Parametros!$E$12)*12)+$I54)</f>
        <v>321360.7333333334</v>
      </c>
      <c r="F54" s="60">
        <f>IF($P54="A",SUMIFS(F55:F$1042,$A55:$A$1042,LEFT($A54,$Q54)&amp;"*",$P55:$P$1042,"R"),K54+L54+M54+N54+O54)</f>
        <v>865000</v>
      </c>
      <c r="G54" s="85"/>
      <c r="H54" s="60">
        <f>IF($P54="A",SUMIFS(H55:H$180,$A55:$A$180,LEFT($A54,$Q54)&amp;"*",$P55:$P$180,"R"),SUMIFS('[1]Balanza Egresos'!$T$1:$T$65536,'[1]Balanza Egresos'!$A$1:$A$65536,$A54))</f>
        <v>241020.55000000002</v>
      </c>
      <c r="I54" s="82"/>
      <c r="J54" s="62"/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64" t="str">
        <f t="shared" si="8"/>
        <v>A</v>
      </c>
      <c r="Q54" s="64">
        <f t="shared" si="9"/>
        <v>2</v>
      </c>
      <c r="R54" s="78" t="str">
        <f t="shared" si="1"/>
        <v>SI</v>
      </c>
      <c r="S54" s="79">
        <v>1</v>
      </c>
      <c r="T54" s="80">
        <v>3</v>
      </c>
      <c r="U54" s="7"/>
      <c r="V54" s="68">
        <f t="shared" si="2"/>
        <v>549144.81666666665</v>
      </c>
      <c r="W54" s="69">
        <f t="shared" si="3"/>
        <v>0.63083436592295894</v>
      </c>
      <c r="X54" s="70">
        <f t="shared" si="4"/>
        <v>-5505.5500000000466</v>
      </c>
      <c r="Y54" s="69">
        <f t="shared" si="5"/>
        <v>-6.3245432496094323E-3</v>
      </c>
      <c r="Z54" s="71">
        <f t="shared" si="6"/>
        <v>543639.2666666666</v>
      </c>
      <c r="AA54" s="72">
        <f t="shared" si="7"/>
        <v>1.6916791949898042</v>
      </c>
    </row>
    <row r="55" spans="1:27" s="73" customFormat="1" ht="15.75" hidden="1" customHeight="1" x14ac:dyDescent="0.2">
      <c r="A55" s="74" t="s">
        <v>75</v>
      </c>
      <c r="B55" s="74"/>
      <c r="C55" s="75" t="str">
        <f>IFERROR(INDEX('[1]Balanza Egresos'!A$1:C$65536,MATCH(A55,'[1]Balanza Egresos'!A$1:A$65536,0),2),"SIN CUENTA")</f>
        <v>SIN CUENTA</v>
      </c>
      <c r="D55" s="60">
        <f>IF($P55="A",SUMIFS(D56:D$180,$A56:$A$180,LEFT($A55,$Q55)&amp;"*",$P56:$P$180,"R"),SUMIFS('[1]Balanza Egresos'!$E$1:$E$65536,'[1]Balanza Egresos'!$A$1:$A$65536,$A55))</f>
        <v>0</v>
      </c>
      <c r="E55" s="60">
        <f>IF($P55="A",SUMIFS(E56:E$180,$A56:$A$180,LEFT($A55,$Q55)&amp;"*",$P56:$P$180,"R"),((H55/[1]Parametros!$E$12)*12)+$I55)</f>
        <v>0</v>
      </c>
      <c r="F55" s="60">
        <f>IF($P55="A",SUMIFS(F56:F$1042,$A56:$A$1042,LEFT($A55,$Q55)&amp;"*",$P56:$P$1042,"R"),K55+L55+M55+N55+O55)</f>
        <v>0</v>
      </c>
      <c r="G55" s="85"/>
      <c r="H55" s="60">
        <f>IF($P55="A",SUMIFS(H56:H$180,$A56:$A$180,LEFT($A55,$Q55)&amp;"*",$P56:$P$180,"R"),SUMIFS('[1]Balanza Egresos'!$T$1:$T$65536,'[1]Balanza Egresos'!$A$1:$A$65536,$A55))</f>
        <v>0</v>
      </c>
      <c r="I55" s="82"/>
      <c r="J55" s="62"/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64" t="str">
        <f t="shared" si="8"/>
        <v>A</v>
      </c>
      <c r="Q55" s="64">
        <f t="shared" si="9"/>
        <v>3</v>
      </c>
      <c r="R55" s="78" t="str">
        <f t="shared" si="1"/>
        <v>NO</v>
      </c>
      <c r="S55" s="79">
        <v>1</v>
      </c>
      <c r="T55" s="80">
        <v>3</v>
      </c>
      <c r="U55" s="7"/>
      <c r="V55" s="68">
        <f t="shared" si="2"/>
        <v>0</v>
      </c>
      <c r="W55" s="69">
        <f t="shared" si="3"/>
        <v>0</v>
      </c>
      <c r="X55" s="70">
        <f t="shared" si="4"/>
        <v>0</v>
      </c>
      <c r="Y55" s="69">
        <f t="shared" si="5"/>
        <v>0</v>
      </c>
      <c r="Z55" s="71">
        <f t="shared" si="6"/>
        <v>0</v>
      </c>
      <c r="AA55" s="72">
        <f t="shared" si="7"/>
        <v>0</v>
      </c>
    </row>
    <row r="56" spans="1:27" s="73" customFormat="1" ht="15.75" hidden="1" customHeight="1" x14ac:dyDescent="0.2">
      <c r="A56" s="74" t="s">
        <v>76</v>
      </c>
      <c r="B56" s="74"/>
      <c r="C56" s="75" t="str">
        <f>IFERROR(INDEX('[1]Balanza Egresos'!A$1:C$65536,MATCH(A56,'[1]Balanza Egresos'!A$1:A$65536,0),2),"SIN CUENTA")</f>
        <v>SIN CUENTA</v>
      </c>
      <c r="D56" s="60">
        <f>IF($P56="A",SUMIFS(D57:D$180,$A57:$A$180,LEFT($A56,$Q56)&amp;"*",$P57:$P$180,"R"),SUMIFS('[1]Balanza Egresos'!$E$1:$E$65536,'[1]Balanza Egresos'!$A$1:$A$65536,$A56))</f>
        <v>0</v>
      </c>
      <c r="E56" s="60">
        <f>IF($P56="A",SUMIFS(E57:E$180,$A57:$A$180,LEFT($A56,$Q56)&amp;"*",$P57:$P$180,"R"),((H56/[1]Parametros!$E$12)*12)+$I56)</f>
        <v>0</v>
      </c>
      <c r="F56" s="60">
        <f>IF($P56="A",SUMIFS(F57:F$1042,$A57:$A$1042,LEFT($A56,$Q56)&amp;"*",$P57:$P$1042,"R"),K56+L56+M56+N56+O56)</f>
        <v>0</v>
      </c>
      <c r="G56" s="85"/>
      <c r="H56" s="60">
        <f>IF($P56="A",SUMIFS(H57:H$180,$A57:$A$180,LEFT($A56,$Q56)&amp;"*",$P57:$P$180,"R"),SUMIFS('[1]Balanza Egresos'!$T$1:$T$65536,'[1]Balanza Egresos'!$A$1:$A$65536,$A56))</f>
        <v>0</v>
      </c>
      <c r="I56" s="82"/>
      <c r="J56" s="62"/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64" t="str">
        <f t="shared" si="8"/>
        <v>R</v>
      </c>
      <c r="Q56" s="64">
        <f t="shared" si="9"/>
        <v>4</v>
      </c>
      <c r="R56" s="78" t="str">
        <f t="shared" si="1"/>
        <v>NO</v>
      </c>
      <c r="S56" s="79">
        <v>1</v>
      </c>
      <c r="T56" s="80">
        <v>3</v>
      </c>
      <c r="U56" s="7"/>
      <c r="V56" s="68">
        <f t="shared" si="2"/>
        <v>0</v>
      </c>
      <c r="W56" s="69">
        <f t="shared" si="3"/>
        <v>0</v>
      </c>
      <c r="X56" s="70">
        <f t="shared" si="4"/>
        <v>0</v>
      </c>
      <c r="Y56" s="69">
        <f t="shared" si="5"/>
        <v>0</v>
      </c>
      <c r="Z56" s="71">
        <f t="shared" si="6"/>
        <v>0</v>
      </c>
      <c r="AA56" s="72">
        <f t="shared" si="7"/>
        <v>0</v>
      </c>
    </row>
    <row r="57" spans="1:27" s="73" customFormat="1" ht="15.75" customHeight="1" x14ac:dyDescent="0.2">
      <c r="A57" s="74" t="s">
        <v>77</v>
      </c>
      <c r="B57" s="74"/>
      <c r="C57" s="75" t="str">
        <f>IFERROR(INDEX('[1]Balanza Egresos'!A$1:C$65536,MATCH(A57,'[1]Balanza Egresos'!A$1:A$65536,0),2),"SIN CUENTA")</f>
        <v>Maquinaria y equipo industrial</v>
      </c>
      <c r="D57" s="60">
        <f>IF($P57="A",SUMIFS(D58:D$180,$A58:$A$180,LEFT($A57,$Q57)&amp;"*",$P58:$P$180,"R"),SUMIFS('[1]Balanza Egresos'!$E$1:$E$65536,'[1]Balanza Egresos'!$A$1:$A$65536,$A57))</f>
        <v>308961.45</v>
      </c>
      <c r="E57" s="60">
        <f>IF($P57="A",SUMIFS(E58:E$180,$A58:$A$180,LEFT($A57,$Q57)&amp;"*",$P58:$P$180,"R"),((H57/[1]Parametros!$E$12)*12)+$I57)</f>
        <v>100324.94666666668</v>
      </c>
      <c r="F57" s="60">
        <f>IF($P57="A",SUMIFS(F58:F$1042,$A58:$A$1042,LEFT($A57,$Q57)&amp;"*",$P58:$P$1042,"R"),K57+L57+M57+N57+O57)</f>
        <v>650000</v>
      </c>
      <c r="G57" s="85"/>
      <c r="H57" s="60">
        <f>IF($P57="A",SUMIFS(H58:H$180,$A58:$A$180,LEFT($A57,$Q57)&amp;"*",$P58:$P$180,"R"),SUMIFS('[1]Balanza Egresos'!$T$1:$T$65536,'[1]Balanza Egresos'!$A$1:$A$65536,$A57))</f>
        <v>75243.710000000006</v>
      </c>
      <c r="I57" s="82"/>
      <c r="J57" s="62"/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64" t="str">
        <f t="shared" si="8"/>
        <v>A</v>
      </c>
      <c r="Q57" s="64">
        <f t="shared" si="9"/>
        <v>3</v>
      </c>
      <c r="R57" s="78" t="str">
        <f t="shared" si="1"/>
        <v>SI</v>
      </c>
      <c r="S57" s="79">
        <v>1</v>
      </c>
      <c r="T57" s="80">
        <v>3</v>
      </c>
      <c r="U57" s="7"/>
      <c r="V57" s="68">
        <f t="shared" si="2"/>
        <v>208636.50333333333</v>
      </c>
      <c r="W57" s="69">
        <f t="shared" si="3"/>
        <v>0.67528328642079238</v>
      </c>
      <c r="X57" s="70">
        <f t="shared" si="4"/>
        <v>341038.55</v>
      </c>
      <c r="Y57" s="69">
        <f t="shared" si="5"/>
        <v>1.1038223377058853</v>
      </c>
      <c r="Z57" s="71">
        <f t="shared" si="6"/>
        <v>549675.05333333334</v>
      </c>
      <c r="AA57" s="72">
        <f t="shared" si="7"/>
        <v>5.4789468780845594</v>
      </c>
    </row>
    <row r="58" spans="1:27" s="73" customFormat="1" ht="15.75" customHeight="1" x14ac:dyDescent="0.2">
      <c r="A58" s="74" t="s">
        <v>78</v>
      </c>
      <c r="B58" s="74"/>
      <c r="C58" s="75" t="str">
        <f>IFERROR(INDEX('[1]Balanza Egresos'!A$1:C$65536,MATCH(A58,'[1]Balanza Egresos'!A$1:A$65536,0),2),"SIN CUENTA")</f>
        <v>Maquinaria y equipo industrial</v>
      </c>
      <c r="D58" s="60">
        <f>IF($P58="A",SUMIFS(D59:D$180,$A59:$A$180,LEFT($A58,$Q58)&amp;"*",$P59:$P$180,"R"),SUMIFS('[1]Balanza Egresos'!$E$1:$E$65536,'[1]Balanza Egresos'!$A$1:$A$65536,$A58))</f>
        <v>308961.45</v>
      </c>
      <c r="E58" s="60">
        <f>IF($P58="A",SUMIFS(E59:E$180,$A59:$A$180,LEFT($A58,$Q58)&amp;"*",$P59:$P$180,"R"),((H58/[1]Parametros!$E$12)*12)+$I58)</f>
        <v>100324.94666666668</v>
      </c>
      <c r="F58" s="60">
        <f>IF($P58="A",SUMIFS(F59:F$1042,$A59:$A$1042,LEFT($A58,$Q58)&amp;"*",$P59:$P$1042,"R"),K58+L58+M58+N58+O58)</f>
        <v>650000</v>
      </c>
      <c r="G58" s="85" t="s">
        <v>79</v>
      </c>
      <c r="H58" s="60">
        <f>IF($P58="A",SUMIFS(H59:H$180,$A59:$A$180,LEFT($A58,$Q58)&amp;"*",$P59:$P$180,"R"),SUMIFS('[1]Balanza Egresos'!$T$1:$T$65536,'[1]Balanza Egresos'!$A$1:$A$65536,$A58))</f>
        <v>75243.710000000006</v>
      </c>
      <c r="I58" s="82"/>
      <c r="J58" s="62"/>
      <c r="K58" s="83">
        <v>0</v>
      </c>
      <c r="L58" s="83">
        <v>0</v>
      </c>
      <c r="M58" s="83">
        <v>0</v>
      </c>
      <c r="N58" s="83">
        <v>650000</v>
      </c>
      <c r="O58" s="83">
        <v>0</v>
      </c>
      <c r="P58" s="64" t="str">
        <f t="shared" si="8"/>
        <v>R</v>
      </c>
      <c r="Q58" s="64">
        <f t="shared" si="9"/>
        <v>4</v>
      </c>
      <c r="R58" s="78" t="str">
        <f t="shared" si="1"/>
        <v>SI</v>
      </c>
      <c r="S58" s="79">
        <v>1</v>
      </c>
      <c r="T58" s="80">
        <v>3</v>
      </c>
      <c r="U58" s="7"/>
      <c r="V58" s="68">
        <f t="shared" si="2"/>
        <v>208636.50333333333</v>
      </c>
      <c r="W58" s="69">
        <f t="shared" si="3"/>
        <v>0.67528328642079238</v>
      </c>
      <c r="X58" s="70">
        <f t="shared" si="4"/>
        <v>341038.55</v>
      </c>
      <c r="Y58" s="69">
        <f t="shared" si="5"/>
        <v>1.1038223377058853</v>
      </c>
      <c r="Z58" s="71">
        <f t="shared" si="6"/>
        <v>549675.05333333334</v>
      </c>
      <c r="AA58" s="72">
        <f t="shared" si="7"/>
        <v>5.4789468780845594</v>
      </c>
    </row>
    <row r="59" spans="1:27" s="73" customFormat="1" ht="15.75" hidden="1" customHeight="1" x14ac:dyDescent="0.2">
      <c r="A59" s="74" t="s">
        <v>80</v>
      </c>
      <c r="B59" s="74"/>
      <c r="C59" s="75" t="str">
        <f>IFERROR(INDEX('[1]Balanza Egresos'!A$1:C$65536,MATCH(A59,'[1]Balanza Egresos'!A$1:A$65536,0),2),"SIN CUENTA")</f>
        <v>SIN CUENTA</v>
      </c>
      <c r="D59" s="60">
        <f>IF($P59="A",SUMIFS(D60:D$180,$A60:$A$180,LEFT($A59,$Q59)&amp;"*",$P60:$P$180,"R"),SUMIFS('[1]Balanza Egresos'!$E$1:$E$65536,'[1]Balanza Egresos'!$A$1:$A$65536,$A59))</f>
        <v>0</v>
      </c>
      <c r="E59" s="60">
        <f>IF($P59="A",SUMIFS(E60:E$180,$A60:$A$180,LEFT($A59,$Q59)&amp;"*",$P60:$P$180,"R"),((H59/[1]Parametros!$E$12)*12)+$I59)</f>
        <v>0</v>
      </c>
      <c r="F59" s="60">
        <f>IF($P59="A",SUMIFS(F60:F$1042,$A60:$A$1042,LEFT($A59,$Q59)&amp;"*",$P60:$P$1042,"R"),K59+L59+M59+N59+O59)</f>
        <v>0</v>
      </c>
      <c r="G59" s="85"/>
      <c r="H59" s="60">
        <f>IF($P59="A",SUMIFS(H60:H$180,$A60:$A$180,LEFT($A59,$Q59)&amp;"*",$P60:$P$180,"R"),SUMIFS('[1]Balanza Egresos'!$T$1:$T$65536,'[1]Balanza Egresos'!$A$1:$A$65536,$A59))</f>
        <v>0</v>
      </c>
      <c r="I59" s="82"/>
      <c r="J59" s="62"/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64" t="str">
        <f>IF(RIGHT(A59,2)="00","A","R")</f>
        <v>R</v>
      </c>
      <c r="Q59" s="64">
        <f>IF(RIGHT(A59,4)="0000",1,IF(RIGHT(A59,3)="000",2,IF(RIGHT(A59,2)="00",3,4)))</f>
        <v>4</v>
      </c>
      <c r="R59" s="78" t="str">
        <f>IF(ABS(D59+E59+F59+H59)&gt;0,"SI","NO")</f>
        <v>NO</v>
      </c>
      <c r="S59" s="79">
        <v>1</v>
      </c>
      <c r="T59" s="80">
        <v>3</v>
      </c>
      <c r="U59" s="7"/>
      <c r="V59" s="68">
        <f>D59-E59</f>
        <v>0</v>
      </c>
      <c r="W59" s="69">
        <f>IF(D59=0,0,V59/D59)</f>
        <v>0</v>
      </c>
      <c r="X59" s="70">
        <f>F59-D59</f>
        <v>0</v>
      </c>
      <c r="Y59" s="69">
        <f>IF(D59=0,0,X59/D59)</f>
        <v>0</v>
      </c>
      <c r="Z59" s="71">
        <f>+F59-E59</f>
        <v>0</v>
      </c>
      <c r="AA59" s="72">
        <f>IF(E59=0,0,Z59/E59)</f>
        <v>0</v>
      </c>
    </row>
    <row r="60" spans="1:27" s="73" customFormat="1" ht="15.75" hidden="1" customHeight="1" x14ac:dyDescent="0.2">
      <c r="A60" s="74" t="s">
        <v>81</v>
      </c>
      <c r="B60" s="74"/>
      <c r="C60" s="75" t="str">
        <f>IFERROR(INDEX('[1]Balanza Egresos'!A$1:C$65536,MATCH(A60,'[1]Balanza Egresos'!A$1:A$65536,0),2),"SIN CUENTA")</f>
        <v>SIN CUENTA</v>
      </c>
      <c r="D60" s="60">
        <f>IF($P60="A",SUMIFS(D61:D$180,$A61:$A$180,LEFT($A60,$Q60)&amp;"*",$P61:$P$180,"R"),SUMIFS('[1]Balanza Egresos'!$E$1:$E$65536,'[1]Balanza Egresos'!$A$1:$A$65536,$A60))</f>
        <v>0</v>
      </c>
      <c r="E60" s="60">
        <f>IF($P60="A",SUMIFS(E61:E$180,$A61:$A$180,LEFT($A60,$Q60)&amp;"*",$P61:$P$180,"R"),((H60/[1]Parametros!$E$12)*12)+$I60)</f>
        <v>0</v>
      </c>
      <c r="F60" s="60">
        <f>IF($P60="A",SUMIFS(F61:F$1042,$A61:$A$1042,LEFT($A60,$Q60)&amp;"*",$P61:$P$1042,"R"),K60+L60+M60+N60+O60)</f>
        <v>0</v>
      </c>
      <c r="G60" s="85"/>
      <c r="H60" s="60">
        <f>IF($P60="A",SUMIFS(H61:H$180,$A61:$A$180,LEFT($A60,$Q60)&amp;"*",$P61:$P$180,"R"),SUMIFS('[1]Balanza Egresos'!$T$1:$T$65536,'[1]Balanza Egresos'!$A$1:$A$65536,$A60))</f>
        <v>0</v>
      </c>
      <c r="I60" s="82"/>
      <c r="J60" s="62"/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64" t="str">
        <f>IF(RIGHT(A60,2)="00","A","R")</f>
        <v>R</v>
      </c>
      <c r="Q60" s="64">
        <f>IF(RIGHT(A60,4)="0000",1,IF(RIGHT(A60,3)="000",2,IF(RIGHT(A60,2)="00",3,4)))</f>
        <v>4</v>
      </c>
      <c r="R60" s="78" t="str">
        <f>IF(ABS(D60+E60+F60+H60)&gt;0,"SI","NO")</f>
        <v>NO</v>
      </c>
      <c r="S60" s="79">
        <v>1</v>
      </c>
      <c r="T60" s="80">
        <v>3</v>
      </c>
      <c r="U60" s="7"/>
      <c r="V60" s="68">
        <f>D60-E60</f>
        <v>0</v>
      </c>
      <c r="W60" s="69">
        <f>IF(D60=0,0,V60/D60)</f>
        <v>0</v>
      </c>
      <c r="X60" s="70">
        <f>F60-D60</f>
        <v>0</v>
      </c>
      <c r="Y60" s="69">
        <f>IF(D60=0,0,X60/D60)</f>
        <v>0</v>
      </c>
      <c r="Z60" s="71">
        <f>+F60-E60</f>
        <v>0</v>
      </c>
      <c r="AA60" s="72">
        <f>IF(E60=0,0,Z60/E60)</f>
        <v>0</v>
      </c>
    </row>
    <row r="61" spans="1:27" s="73" customFormat="1" ht="15.75" customHeight="1" x14ac:dyDescent="0.2">
      <c r="A61" s="74" t="s">
        <v>82</v>
      </c>
      <c r="B61" s="74"/>
      <c r="C61" s="75" t="s">
        <v>83</v>
      </c>
      <c r="D61" s="60">
        <f>IF($P61="A",SUMIFS(D62:D$180,$A62:$A$180,LEFT($A61,$Q61)&amp;"*",$P62:$P$180,"R"),SUMIFS('[1]Balanza Egresos'!$E$1:$E$65536,'[1]Balanza Egresos'!$A$1:$A$65536,$A61))</f>
        <v>0</v>
      </c>
      <c r="E61" s="60">
        <f>IF($P61="A",SUMIFS(E62:E$180,$A62:$A$180,LEFT($A61,$Q61)&amp;"*",$P62:$P$180,"R"),((H61/[1]Parametros!$E$12)*12)+$I61)</f>
        <v>0</v>
      </c>
      <c r="F61" s="60">
        <f>IF($P61="A",SUMIFS(F62:F$1042,$A62:$A$1042,LEFT($A61,$Q61)&amp;"*",$P62:$P$1042,"R"),K61+L61+M61+N61+O61)</f>
        <v>215000</v>
      </c>
      <c r="G61" s="85"/>
      <c r="H61" s="60">
        <f>IF($P61="A",SUMIFS(H62:H$180,$A62:$A$180,LEFT($A61,$Q61)&amp;"*",$P62:$P$180,"R"),SUMIFS('[1]Balanza Egresos'!$T$1:$T$65536,'[1]Balanza Egresos'!$A$1:$A$65536,$A61))</f>
        <v>0</v>
      </c>
      <c r="I61" s="82"/>
      <c r="J61" s="62"/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64" t="str">
        <f t="shared" si="8"/>
        <v>A</v>
      </c>
      <c r="Q61" s="64">
        <f t="shared" si="9"/>
        <v>3</v>
      </c>
      <c r="R61" s="78" t="str">
        <f t="shared" si="1"/>
        <v>SI</v>
      </c>
      <c r="S61" s="79">
        <v>1</v>
      </c>
      <c r="T61" s="80">
        <v>3</v>
      </c>
      <c r="U61" s="7"/>
      <c r="V61" s="68">
        <f t="shared" si="2"/>
        <v>0</v>
      </c>
      <c r="W61" s="69">
        <f t="shared" si="3"/>
        <v>0</v>
      </c>
      <c r="X61" s="70">
        <f t="shared" si="4"/>
        <v>215000</v>
      </c>
      <c r="Y61" s="69">
        <f t="shared" si="5"/>
        <v>0</v>
      </c>
      <c r="Z61" s="71">
        <f t="shared" si="6"/>
        <v>215000</v>
      </c>
      <c r="AA61" s="72">
        <f t="shared" si="7"/>
        <v>0</v>
      </c>
    </row>
    <row r="62" spans="1:27" s="73" customFormat="1" ht="15.75" customHeight="1" x14ac:dyDescent="0.2">
      <c r="A62" s="74" t="s">
        <v>84</v>
      </c>
      <c r="B62" s="74"/>
      <c r="C62" s="75" t="s">
        <v>85</v>
      </c>
      <c r="D62" s="60">
        <f>IF($P62="A",SUMIFS(D63:D$180,$A63:$A$180,LEFT($A62,$Q62)&amp;"*",$P63:$P$180,"R"),SUMIFS('[1]Balanza Egresos'!$E$1:$E$65536,'[1]Balanza Egresos'!$A$1:$A$65536,$A62))</f>
        <v>0</v>
      </c>
      <c r="E62" s="60">
        <f>IF($P62="A",SUMIFS(E63:E$180,$A63:$A$180,LEFT($A62,$Q62)&amp;"*",$P63:$P$180,"R"),((H62/[1]Parametros!$E$12)*12)+$I62)</f>
        <v>0</v>
      </c>
      <c r="F62" s="60">
        <f>IF($P62="A",SUMIFS(F63:F$1042,$A63:$A$1042,LEFT($A62,$Q62)&amp;"*",$P63:$P$1042,"R"),K62+L62+M62+N62+O62)</f>
        <v>215000</v>
      </c>
      <c r="G62" s="85" t="s">
        <v>86</v>
      </c>
      <c r="H62" s="60">
        <f>IF($P62="A",SUMIFS(H63:H$180,$A63:$A$180,LEFT($A62,$Q62)&amp;"*",$P63:$P$180,"R"),SUMIFS('[1]Balanza Egresos'!$T$1:$T$65536,'[1]Balanza Egresos'!$A$1:$A$65536,$A62))</f>
        <v>0</v>
      </c>
      <c r="I62" s="77">
        <f>SUM(I63:I70)</f>
        <v>0</v>
      </c>
      <c r="J62" s="62"/>
      <c r="K62" s="77">
        <v>0</v>
      </c>
      <c r="L62" s="77">
        <v>0</v>
      </c>
      <c r="M62" s="77">
        <f>95000+120000</f>
        <v>215000</v>
      </c>
      <c r="N62" s="77">
        <v>0</v>
      </c>
      <c r="O62" s="77">
        <v>0</v>
      </c>
      <c r="P62" s="64" t="str">
        <f t="shared" si="8"/>
        <v>R</v>
      </c>
      <c r="Q62" s="64">
        <f t="shared" si="9"/>
        <v>4</v>
      </c>
      <c r="R62" s="78" t="str">
        <f t="shared" si="1"/>
        <v>SI</v>
      </c>
      <c r="S62" s="79">
        <v>1</v>
      </c>
      <c r="T62" s="80" t="s">
        <v>23</v>
      </c>
      <c r="U62" s="7"/>
      <c r="V62" s="68">
        <f t="shared" si="2"/>
        <v>0</v>
      </c>
      <c r="W62" s="69">
        <f t="shared" si="3"/>
        <v>0</v>
      </c>
      <c r="X62" s="70">
        <f t="shared" si="4"/>
        <v>215000</v>
      </c>
      <c r="Y62" s="69">
        <f t="shared" si="5"/>
        <v>0</v>
      </c>
      <c r="Z62" s="71">
        <f t="shared" si="6"/>
        <v>215000</v>
      </c>
      <c r="AA62" s="72">
        <f t="shared" si="7"/>
        <v>0</v>
      </c>
    </row>
    <row r="63" spans="1:27" s="73" customFormat="1" ht="15.75" customHeight="1" x14ac:dyDescent="0.2">
      <c r="A63" s="74" t="s">
        <v>87</v>
      </c>
      <c r="B63" s="74"/>
      <c r="C63" s="75" t="str">
        <f>IFERROR(INDEX('[1]Balanza Egresos'!A$1:C$65536,MATCH(A63,'[1]Balanza Egresos'!A$1:A$65536,0),2),"SIN CUENTA")</f>
        <v>Sistemas de aire acondicionado, calefacción y de refrigeración industrial y comercial</v>
      </c>
      <c r="D63" s="60">
        <f>IF($P63="A",SUMIFS(D64:D$180,$A64:$A$180,LEFT($A63,$Q63)&amp;"*",$P64:$P$180,"R"),SUMIFS('[1]Balanza Egresos'!$E$1:$E$65536,'[1]Balanza Egresos'!$A$1:$A$65536,$A63))</f>
        <v>99734.76</v>
      </c>
      <c r="E63" s="60">
        <f>IF($P63="A",SUMIFS(E64:E$180,$A64:$A$180,LEFT($A63,$Q63)&amp;"*",$P64:$P$180,"R"),((H63/[1]Parametros!$E$12)*12)+$I63)</f>
        <v>0</v>
      </c>
      <c r="F63" s="60">
        <f>IF($P63="A",SUMIFS(F64:F$1042,$A64:$A$1042,LEFT($A63,$Q63)&amp;"*",$P64:$P$1042,"R"),K63+L63+M63+N63+O63)</f>
        <v>0</v>
      </c>
      <c r="G63" s="85"/>
      <c r="H63" s="60">
        <f>IF($P63="A",SUMIFS(H64:H$180,$A64:$A$180,LEFT($A63,$Q63)&amp;"*",$P64:$P$180,"R"),SUMIFS('[1]Balanza Egresos'!$T$1:$T$65536,'[1]Balanza Egresos'!$A$1:$A$65536,$A63))</f>
        <v>0</v>
      </c>
      <c r="I63" s="82"/>
      <c r="J63" s="62"/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64" t="str">
        <f t="shared" si="8"/>
        <v>A</v>
      </c>
      <c r="Q63" s="64">
        <f t="shared" si="9"/>
        <v>3</v>
      </c>
      <c r="R63" s="78" t="str">
        <f t="shared" si="1"/>
        <v>SI</v>
      </c>
      <c r="S63" s="79">
        <v>1</v>
      </c>
      <c r="T63" s="80">
        <v>3</v>
      </c>
      <c r="U63" s="7"/>
      <c r="V63" s="68">
        <f t="shared" si="2"/>
        <v>99734.76</v>
      </c>
      <c r="W63" s="69">
        <f t="shared" si="3"/>
        <v>1</v>
      </c>
      <c r="X63" s="70">
        <f t="shared" si="4"/>
        <v>-99734.76</v>
      </c>
      <c r="Y63" s="69">
        <f t="shared" si="5"/>
        <v>-1</v>
      </c>
      <c r="Z63" s="71">
        <f t="shared" si="6"/>
        <v>0</v>
      </c>
      <c r="AA63" s="72">
        <f t="shared" si="7"/>
        <v>0</v>
      </c>
    </row>
    <row r="64" spans="1:27" s="73" customFormat="1" ht="15.75" customHeight="1" x14ac:dyDescent="0.2">
      <c r="A64" s="74" t="s">
        <v>88</v>
      </c>
      <c r="B64" s="74"/>
      <c r="C64" s="75" t="str">
        <f>IFERROR(INDEX('[1]Balanza Egresos'!A$1:C$65536,MATCH(A64,'[1]Balanza Egresos'!A$1:A$65536,0),2),"SIN CUENTA")</f>
        <v>Sistemas de aire acondicionado, calefacción y de refrigeración industrial y comercial</v>
      </c>
      <c r="D64" s="60">
        <f>IF($P64="A",SUMIFS(D65:D$180,$A65:$A$180,LEFT($A64,$Q64)&amp;"*",$P65:$P$180,"R"),SUMIFS('[1]Balanza Egresos'!$E$1:$E$65536,'[1]Balanza Egresos'!$A$1:$A$65536,$A64))</f>
        <v>99734.76</v>
      </c>
      <c r="E64" s="60">
        <f>IF($P64="A",SUMIFS(E65:E$180,$A65:$A$180,LEFT($A64,$Q64)&amp;"*",$P65:$P$180,"R"),((H64/[1]Parametros!$E$12)*12)+$I64)</f>
        <v>0</v>
      </c>
      <c r="F64" s="60">
        <f>IF($P64="A",SUMIFS(F65:F$1042,$A65:$A$1042,LEFT($A64,$Q64)&amp;"*",$P65:$P$1042,"R"),K64+L64+M64+N64+O64)</f>
        <v>0</v>
      </c>
      <c r="G64" s="85"/>
      <c r="H64" s="60">
        <f>IF($P64="A",SUMIFS(H65:H$180,$A65:$A$180,LEFT($A64,$Q64)&amp;"*",$P65:$P$180,"R"),SUMIFS('[1]Balanza Egresos'!$T$1:$T$65536,'[1]Balanza Egresos'!$A$1:$A$65536,$A64))</f>
        <v>0</v>
      </c>
      <c r="I64" s="82"/>
      <c r="J64" s="62"/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64" t="str">
        <f t="shared" si="8"/>
        <v>R</v>
      </c>
      <c r="Q64" s="64">
        <f t="shared" si="9"/>
        <v>4</v>
      </c>
      <c r="R64" s="78" t="str">
        <f t="shared" si="1"/>
        <v>SI</v>
      </c>
      <c r="S64" s="79">
        <v>1</v>
      </c>
      <c r="T64" s="80">
        <v>3</v>
      </c>
      <c r="U64" s="7"/>
      <c r="V64" s="68">
        <f t="shared" si="2"/>
        <v>99734.76</v>
      </c>
      <c r="W64" s="69">
        <f t="shared" si="3"/>
        <v>1</v>
      </c>
      <c r="X64" s="70">
        <f t="shared" si="4"/>
        <v>-99734.76</v>
      </c>
      <c r="Y64" s="69">
        <f t="shared" si="5"/>
        <v>-1</v>
      </c>
      <c r="Z64" s="71">
        <f t="shared" si="6"/>
        <v>0</v>
      </c>
      <c r="AA64" s="72">
        <f t="shared" si="7"/>
        <v>0</v>
      </c>
    </row>
    <row r="65" spans="1:27" s="73" customFormat="1" ht="15.75" customHeight="1" x14ac:dyDescent="0.2">
      <c r="A65" s="74" t="s">
        <v>89</v>
      </c>
      <c r="B65" s="74"/>
      <c r="C65" s="75" t="str">
        <f>IFERROR(INDEX('[1]Balanza Egresos'!A$1:C$65536,MATCH(A65,'[1]Balanza Egresos'!A$1:A$65536,0),2),"SIN CUENTA")</f>
        <v>Equipo de comunicación y telecomunicación</v>
      </c>
      <c r="D65" s="60">
        <f>IF($P65="A",SUMIFS(D66:D$180,$A66:$A$180,LEFT($A65,$Q65)&amp;"*",$P66:$P$180,"R"),SUMIFS('[1]Balanza Egresos'!$E$1:$E$65536,'[1]Balanza Egresos'!$A$1:$A$65536,$A65))</f>
        <v>448813.61</v>
      </c>
      <c r="E65" s="60">
        <f>IF($P65="A",SUMIFS(E66:E$180,$A66:$A$180,LEFT($A65,$Q65)&amp;"*",$P66:$P$180,"R"),((H65/[1]Parametros!$E$12)*12)+$I65)</f>
        <v>203708.1466666667</v>
      </c>
      <c r="F65" s="60">
        <f>IF($P65="A",SUMIFS(F66:F$1042,$A66:$A$1042,LEFT($A65,$Q65)&amp;"*",$P66:$P$1042,"R"),K65+L65+M65+N65+O65)</f>
        <v>0</v>
      </c>
      <c r="G65" s="85"/>
      <c r="H65" s="60">
        <f>IF($P65="A",SUMIFS(H66:H$180,$A66:$A$180,LEFT($A65,$Q65)&amp;"*",$P66:$P$180,"R"),SUMIFS('[1]Balanza Egresos'!$T$1:$T$65536,'[1]Balanza Egresos'!$A$1:$A$65536,$A65))</f>
        <v>152781.11000000002</v>
      </c>
      <c r="I65" s="82"/>
      <c r="J65" s="62"/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64" t="str">
        <f t="shared" si="8"/>
        <v>A</v>
      </c>
      <c r="Q65" s="64">
        <f t="shared" si="9"/>
        <v>3</v>
      </c>
      <c r="R65" s="78" t="str">
        <f t="shared" si="1"/>
        <v>SI</v>
      </c>
      <c r="S65" s="79">
        <v>1</v>
      </c>
      <c r="T65" s="80">
        <v>3</v>
      </c>
      <c r="U65" s="7"/>
      <c r="V65" s="68">
        <f t="shared" si="2"/>
        <v>245105.46333333329</v>
      </c>
      <c r="W65" s="69">
        <f t="shared" si="3"/>
        <v>0.54611860663791656</v>
      </c>
      <c r="X65" s="70">
        <f t="shared" si="4"/>
        <v>-448813.61</v>
      </c>
      <c r="Y65" s="69">
        <f t="shared" si="5"/>
        <v>-1</v>
      </c>
      <c r="Z65" s="71">
        <f t="shared" si="6"/>
        <v>-203708.1466666667</v>
      </c>
      <c r="AA65" s="72">
        <f t="shared" si="7"/>
        <v>-1</v>
      </c>
    </row>
    <row r="66" spans="1:27" s="73" customFormat="1" ht="15.75" customHeight="1" x14ac:dyDescent="0.2">
      <c r="A66" s="74" t="s">
        <v>90</v>
      </c>
      <c r="B66" s="74"/>
      <c r="C66" s="75" t="str">
        <f>IFERROR(INDEX('[1]Balanza Egresos'!A$1:C$65536,MATCH(A66,'[1]Balanza Egresos'!A$1:A$65536,0),2),"SIN CUENTA")</f>
        <v>Equipo de comunicación y telecomunicación</v>
      </c>
      <c r="D66" s="60">
        <f>IF($P66="A",SUMIFS(D67:D$180,$A67:$A$180,LEFT($A66,$Q66)&amp;"*",$P67:$P$180,"R"),SUMIFS('[1]Balanza Egresos'!$E$1:$E$65536,'[1]Balanza Egresos'!$A$1:$A$65536,$A66))</f>
        <v>448813.61</v>
      </c>
      <c r="E66" s="60">
        <f>IF($P66="A",SUMIFS(E67:E$180,$A67:$A$180,LEFT($A66,$Q66)&amp;"*",$P67:$P$180,"R"),((H66/[1]Parametros!$E$12)*12)+$I66)</f>
        <v>203708.1466666667</v>
      </c>
      <c r="F66" s="60">
        <f>IF($P66="A",SUMIFS(F67:F$1042,$A67:$A$1042,LEFT($A66,$Q66)&amp;"*",$P67:$P$1042,"R"),K66+L66+M66+N66+O66)</f>
        <v>0</v>
      </c>
      <c r="G66" s="85"/>
      <c r="H66" s="60">
        <f>IF($P66="A",SUMIFS(H67:H$180,$A67:$A$180,LEFT($A66,$Q66)&amp;"*",$P67:$P$180,"R"),SUMIFS('[1]Balanza Egresos'!$T$1:$T$65536,'[1]Balanza Egresos'!$A$1:$A$65536,$A66))</f>
        <v>152781.11000000002</v>
      </c>
      <c r="I66" s="82"/>
      <c r="J66" s="62"/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64" t="str">
        <f t="shared" si="8"/>
        <v>R</v>
      </c>
      <c r="Q66" s="64">
        <f t="shared" si="9"/>
        <v>4</v>
      </c>
      <c r="R66" s="78" t="str">
        <f t="shared" si="1"/>
        <v>SI</v>
      </c>
      <c r="S66" s="79">
        <v>1</v>
      </c>
      <c r="T66" s="80">
        <v>3</v>
      </c>
      <c r="U66" s="7"/>
      <c r="V66" s="68">
        <f t="shared" si="2"/>
        <v>245105.46333333329</v>
      </c>
      <c r="W66" s="69">
        <f t="shared" si="3"/>
        <v>0.54611860663791656</v>
      </c>
      <c r="X66" s="70">
        <f t="shared" si="4"/>
        <v>-448813.61</v>
      </c>
      <c r="Y66" s="69">
        <f t="shared" si="5"/>
        <v>-1</v>
      </c>
      <c r="Z66" s="71">
        <f t="shared" si="6"/>
        <v>-203708.1466666667</v>
      </c>
      <c r="AA66" s="72">
        <f t="shared" si="7"/>
        <v>-1</v>
      </c>
    </row>
    <row r="67" spans="1:27" s="73" customFormat="1" ht="15.75" hidden="1" customHeight="1" x14ac:dyDescent="0.2">
      <c r="A67" s="74" t="s">
        <v>91</v>
      </c>
      <c r="B67" s="74"/>
      <c r="C67" s="75" t="str">
        <f>IFERROR(INDEX('[1]Balanza Egresos'!A$1:C$65536,MATCH(A67,'[1]Balanza Egresos'!A$1:A$65536,0),2),"SIN CUENTA")</f>
        <v>SIN CUENTA</v>
      </c>
      <c r="D67" s="60">
        <f>IF($P67="A",SUMIFS(D68:D$180,$A68:$A$180,LEFT($A67,$Q67)&amp;"*",$P68:$P$180,"R"),SUMIFS('[1]Balanza Egresos'!$E$1:$E$65536,'[1]Balanza Egresos'!$A$1:$A$65536,$A67))</f>
        <v>0</v>
      </c>
      <c r="E67" s="60">
        <f>IF($P67="A",SUMIFS(E68:E$180,$A68:$A$180,LEFT($A67,$Q67)&amp;"*",$P68:$P$180,"R"),((H67/[1]Parametros!$E$12)*12)+$I67)</f>
        <v>0</v>
      </c>
      <c r="F67" s="60">
        <f>IF($P67="A",SUMIFS(F68:F$1042,$A68:$A$1042,LEFT($A67,$Q67)&amp;"*",$P68:$P$1042,"R"),K67+L67+M67+N67+O67)</f>
        <v>0</v>
      </c>
      <c r="G67" s="85"/>
      <c r="H67" s="60">
        <f>IF($P67="A",SUMIFS(H68:H$180,$A68:$A$180,LEFT($A67,$Q67)&amp;"*",$P68:$P$180,"R"),SUMIFS('[1]Balanza Egresos'!$T$1:$T$65536,'[1]Balanza Egresos'!$A$1:$A$65536,$A67))</f>
        <v>0</v>
      </c>
      <c r="I67" s="82"/>
      <c r="J67" s="62"/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64" t="str">
        <f t="shared" si="8"/>
        <v>A</v>
      </c>
      <c r="Q67" s="64">
        <f t="shared" si="9"/>
        <v>3</v>
      </c>
      <c r="R67" s="78" t="str">
        <f t="shared" si="1"/>
        <v>NO</v>
      </c>
      <c r="S67" s="79">
        <v>1</v>
      </c>
      <c r="T67" s="80">
        <v>3</v>
      </c>
      <c r="U67" s="7"/>
      <c r="V67" s="68">
        <f t="shared" si="2"/>
        <v>0</v>
      </c>
      <c r="W67" s="69">
        <f t="shared" si="3"/>
        <v>0</v>
      </c>
      <c r="X67" s="70">
        <f t="shared" si="4"/>
        <v>0</v>
      </c>
      <c r="Y67" s="69">
        <f t="shared" si="5"/>
        <v>0</v>
      </c>
      <c r="Z67" s="71">
        <f t="shared" si="6"/>
        <v>0</v>
      </c>
      <c r="AA67" s="72">
        <f t="shared" si="7"/>
        <v>0</v>
      </c>
    </row>
    <row r="68" spans="1:27" s="73" customFormat="1" ht="15.75" hidden="1" customHeight="1" x14ac:dyDescent="0.2">
      <c r="A68" s="74" t="s">
        <v>92</v>
      </c>
      <c r="B68" s="74"/>
      <c r="C68" s="75" t="str">
        <f>IFERROR(INDEX('[1]Balanza Egresos'!A$1:C$65536,MATCH(A68,'[1]Balanza Egresos'!A$1:A$65536,0),2),"SIN CUENTA")</f>
        <v>SIN CUENTA</v>
      </c>
      <c r="D68" s="60">
        <f>IF($P68="A",SUMIFS(D69:D$180,$A69:$A$180,LEFT($A68,$Q68)&amp;"*",$P69:$P$180,"R"),SUMIFS('[1]Balanza Egresos'!$E$1:$E$65536,'[1]Balanza Egresos'!$A$1:$A$65536,$A68))</f>
        <v>0</v>
      </c>
      <c r="E68" s="60">
        <f>IF($P68="A",SUMIFS(E69:E$180,$A69:$A$180,LEFT($A68,$Q68)&amp;"*",$P69:$P$180,"R"),((H68/[1]Parametros!$E$12)*12)+$I68)</f>
        <v>0</v>
      </c>
      <c r="F68" s="60">
        <f>IF($P68="A",SUMIFS(F69:F$1042,$A69:$A$1042,LEFT($A68,$Q68)&amp;"*",$P69:$P$1042,"R"),K68+L68+M68+N68+O68)</f>
        <v>0</v>
      </c>
      <c r="G68" s="85"/>
      <c r="H68" s="60">
        <f>IF($P68="A",SUMIFS(H69:H$180,$A69:$A$180,LEFT($A68,$Q68)&amp;"*",$P69:$P$180,"R"),SUMIFS('[1]Balanza Egresos'!$T$1:$T$65536,'[1]Balanza Egresos'!$A$1:$A$65536,$A68))</f>
        <v>0</v>
      </c>
      <c r="I68" s="82"/>
      <c r="J68" s="62"/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64" t="str">
        <f t="shared" si="8"/>
        <v>R</v>
      </c>
      <c r="Q68" s="64">
        <f t="shared" si="9"/>
        <v>4</v>
      </c>
      <c r="R68" s="78" t="str">
        <f t="shared" si="1"/>
        <v>NO</v>
      </c>
      <c r="S68" s="79">
        <v>1</v>
      </c>
      <c r="T68" s="80">
        <v>3</v>
      </c>
      <c r="U68" s="7"/>
      <c r="V68" s="68">
        <f t="shared" si="2"/>
        <v>0</v>
      </c>
      <c r="W68" s="69">
        <f t="shared" si="3"/>
        <v>0</v>
      </c>
      <c r="X68" s="70">
        <f t="shared" si="4"/>
        <v>0</v>
      </c>
      <c r="Y68" s="69">
        <f t="shared" si="5"/>
        <v>0</v>
      </c>
      <c r="Z68" s="71">
        <f t="shared" si="6"/>
        <v>0</v>
      </c>
      <c r="AA68" s="72">
        <f t="shared" si="7"/>
        <v>0</v>
      </c>
    </row>
    <row r="69" spans="1:27" s="73" customFormat="1" ht="15.75" customHeight="1" x14ac:dyDescent="0.2">
      <c r="A69" s="74" t="s">
        <v>93</v>
      </c>
      <c r="B69" s="74"/>
      <c r="C69" s="75" t="str">
        <f>IFERROR(INDEX('[1]Balanza Egresos'!A$1:C$65536,MATCH(A69,'[1]Balanza Egresos'!A$1:A$65536,0),2),"SIN CUENTA")</f>
        <v>Herramientas y máquinas-herramienta</v>
      </c>
      <c r="D69" s="60">
        <f>IF($P69="A",SUMIFS(D70:D$180,$A70:$A$180,LEFT($A69,$Q69)&amp;"*",$P70:$P$180,"R"),SUMIFS('[1]Balanza Egresos'!$E$1:$E$65536,'[1]Balanza Egresos'!$A$1:$A$65536,$A69))</f>
        <v>12995.73</v>
      </c>
      <c r="E69" s="60">
        <f>IF($P69="A",SUMIFS(E70:E$180,$A70:$A$180,LEFT($A69,$Q69)&amp;"*",$P70:$P$180,"R"),((H69/[1]Parametros!$E$12)*12)+$I69)</f>
        <v>17327.64</v>
      </c>
      <c r="F69" s="60">
        <f>IF($P69="A",SUMIFS(F70:F$1042,$A70:$A$1042,LEFT($A69,$Q69)&amp;"*",$P70:$P$1042,"R"),K69+L69+M69+N69+O69)</f>
        <v>0</v>
      </c>
      <c r="G69" s="85"/>
      <c r="H69" s="60">
        <f>IF($P69="A",SUMIFS(H70:H$180,$A70:$A$180,LEFT($A69,$Q69)&amp;"*",$P70:$P$180,"R"),SUMIFS('[1]Balanza Egresos'!$T$1:$T$65536,'[1]Balanza Egresos'!$A$1:$A$65536,$A69))</f>
        <v>12995.73</v>
      </c>
      <c r="I69" s="82"/>
      <c r="J69" s="62"/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64" t="str">
        <f t="shared" si="8"/>
        <v>A</v>
      </c>
      <c r="Q69" s="64">
        <f t="shared" si="9"/>
        <v>3</v>
      </c>
      <c r="R69" s="78" t="str">
        <f t="shared" si="1"/>
        <v>SI</v>
      </c>
      <c r="S69" s="79">
        <v>1</v>
      </c>
      <c r="T69" s="80">
        <v>3</v>
      </c>
      <c r="U69" s="7"/>
      <c r="V69" s="68">
        <f t="shared" si="2"/>
        <v>-4331.91</v>
      </c>
      <c r="W69" s="69">
        <f t="shared" si="3"/>
        <v>-0.33333333333333331</v>
      </c>
      <c r="X69" s="70">
        <f t="shared" si="4"/>
        <v>-12995.73</v>
      </c>
      <c r="Y69" s="69">
        <f t="shared" si="5"/>
        <v>-1</v>
      </c>
      <c r="Z69" s="71">
        <f t="shared" si="6"/>
        <v>-17327.64</v>
      </c>
      <c r="AA69" s="72">
        <f t="shared" si="7"/>
        <v>-1</v>
      </c>
    </row>
    <row r="70" spans="1:27" s="73" customFormat="1" ht="15.75" customHeight="1" x14ac:dyDescent="0.2">
      <c r="A70" s="74" t="s">
        <v>94</v>
      </c>
      <c r="B70" s="74"/>
      <c r="C70" s="75" t="str">
        <f>IFERROR(INDEX('[1]Balanza Egresos'!A$1:C$65536,MATCH(A70,'[1]Balanza Egresos'!A$1:A$65536,0),2),"SIN CUENTA")</f>
        <v>Herramientas y máquinas-herramienta</v>
      </c>
      <c r="D70" s="60">
        <f>IF($P70="A",SUMIFS(D71:D$180,$A71:$A$180,LEFT($A70,$Q70)&amp;"*",$P71:$P$180,"R"),SUMIFS('[1]Balanza Egresos'!$E$1:$E$65536,'[1]Balanza Egresos'!$A$1:$A$65536,$A70))</f>
        <v>12995.73</v>
      </c>
      <c r="E70" s="60">
        <f>IF($P70="A",SUMIFS(E71:E$180,$A71:$A$180,LEFT($A70,$Q70)&amp;"*",$P71:$P$180,"R"),((H70/[1]Parametros!$E$12)*12)+$I70)</f>
        <v>17327.64</v>
      </c>
      <c r="F70" s="60">
        <f>IF($P70="A",SUMIFS(F71:F$1042,$A71:$A$1042,LEFT($A70,$Q70)&amp;"*",$P71:$P$1042,"R"),K70+L70+M70+N70+O70)</f>
        <v>0</v>
      </c>
      <c r="G70" s="85"/>
      <c r="H70" s="60">
        <f>IF($P70="A",SUMIFS(H71:H$180,$A71:$A$180,LEFT($A70,$Q70)&amp;"*",$P71:$P$180,"R"),SUMIFS('[1]Balanza Egresos'!$T$1:$T$65536,'[1]Balanza Egresos'!$A$1:$A$65536,$A70))</f>
        <v>12995.73</v>
      </c>
      <c r="I70" s="82"/>
      <c r="J70" s="62"/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64" t="str">
        <f t="shared" si="8"/>
        <v>R</v>
      </c>
      <c r="Q70" s="64">
        <f t="shared" si="9"/>
        <v>4</v>
      </c>
      <c r="R70" s="78" t="str">
        <f t="shared" si="1"/>
        <v>SI</v>
      </c>
      <c r="S70" s="79">
        <v>1</v>
      </c>
      <c r="T70" s="80">
        <v>3</v>
      </c>
      <c r="U70" s="7"/>
      <c r="V70" s="68">
        <f t="shared" si="2"/>
        <v>-4331.91</v>
      </c>
      <c r="W70" s="69">
        <f t="shared" si="3"/>
        <v>-0.33333333333333331</v>
      </c>
      <c r="X70" s="70">
        <f t="shared" si="4"/>
        <v>-12995.73</v>
      </c>
      <c r="Y70" s="69">
        <f t="shared" si="5"/>
        <v>-1</v>
      </c>
      <c r="Z70" s="71">
        <f t="shared" si="6"/>
        <v>-17327.64</v>
      </c>
      <c r="AA70" s="72">
        <f t="shared" si="7"/>
        <v>-1</v>
      </c>
    </row>
    <row r="71" spans="1:27" s="73" customFormat="1" ht="15.75" hidden="1" customHeight="1" x14ac:dyDescent="0.2">
      <c r="A71" s="74" t="s">
        <v>95</v>
      </c>
      <c r="B71" s="74"/>
      <c r="C71" s="75" t="str">
        <f>IFERROR(INDEX('[1]Balanza Egresos'!A$1:C$65536,MATCH(A71,'[1]Balanza Egresos'!A$1:A$65536,0),2),"SIN CUENTA")</f>
        <v>SIN CUENTA</v>
      </c>
      <c r="D71" s="60">
        <f>IF($P71="A",SUMIFS(D72:D$180,$A72:$A$180,LEFT($A71,$Q71)&amp;"*",$P72:$P$180,"R"),SUMIFS('[1]Balanza Egresos'!$E$1:$E$65536,'[1]Balanza Egresos'!$A$1:$A$65536,$A71))</f>
        <v>0</v>
      </c>
      <c r="E71" s="60">
        <f>IF($P71="A",SUMIFS(E72:E$180,$A72:$A$180,LEFT($A71,$Q71)&amp;"*",$P72:$P$180,"R"),((H71/[1]Parametros!$E$12)*12)+$I71)</f>
        <v>0</v>
      </c>
      <c r="F71" s="60">
        <f>IF($P71="A",SUMIFS(F72:F$1042,$A72:$A$1042,LEFT($A71,$Q71)&amp;"*",$P72:$P$1042,"R"),K71+L71+M71+N71+O71)</f>
        <v>0</v>
      </c>
      <c r="G71" s="85"/>
      <c r="H71" s="60">
        <f>IF($P71="A",SUMIFS(H72:H$180,$A72:$A$180,LEFT($A71,$Q71)&amp;"*",$P72:$P$180,"R"),SUMIFS('[1]Balanza Egresos'!$T$1:$T$65536,'[1]Balanza Egresos'!$A$1:$A$65536,$A71))</f>
        <v>0</v>
      </c>
      <c r="I71" s="77">
        <f>I72</f>
        <v>0</v>
      </c>
      <c r="J71" s="62"/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4" t="str">
        <f t="shared" si="8"/>
        <v>A</v>
      </c>
      <c r="Q71" s="64">
        <f t="shared" si="9"/>
        <v>3</v>
      </c>
      <c r="R71" s="78" t="str">
        <f t="shared" si="1"/>
        <v>NO</v>
      </c>
      <c r="S71" s="79">
        <v>1</v>
      </c>
      <c r="T71" s="80" t="s">
        <v>23</v>
      </c>
      <c r="U71" s="7"/>
      <c r="V71" s="68">
        <f t="shared" si="2"/>
        <v>0</v>
      </c>
      <c r="W71" s="69">
        <f t="shared" si="3"/>
        <v>0</v>
      </c>
      <c r="X71" s="70">
        <f t="shared" si="4"/>
        <v>0</v>
      </c>
      <c r="Y71" s="69">
        <f t="shared" si="5"/>
        <v>0</v>
      </c>
      <c r="Z71" s="71">
        <f t="shared" si="6"/>
        <v>0</v>
      </c>
      <c r="AA71" s="72">
        <f t="shared" si="7"/>
        <v>0</v>
      </c>
    </row>
    <row r="72" spans="1:27" s="73" customFormat="1" ht="15.75" hidden="1" customHeight="1" x14ac:dyDescent="0.2">
      <c r="A72" s="74" t="s">
        <v>96</v>
      </c>
      <c r="B72" s="74"/>
      <c r="C72" s="75" t="str">
        <f>IFERROR(INDEX('[1]Balanza Egresos'!A$1:C$65536,MATCH(A72,'[1]Balanza Egresos'!A$1:A$65536,0),2),"SIN CUENTA")</f>
        <v>SIN CUENTA</v>
      </c>
      <c r="D72" s="60">
        <f>IF($P72="A",SUMIFS(D73:D$180,$A73:$A$180,LEFT($A72,$Q72)&amp;"*",$P73:$P$180,"R"),SUMIFS('[1]Balanza Egresos'!$E$1:$E$65536,'[1]Balanza Egresos'!$A$1:$A$65536,$A72))</f>
        <v>0</v>
      </c>
      <c r="E72" s="60">
        <f>IF($P72="A",SUMIFS(E73:E$180,$A73:$A$180,LEFT($A72,$Q72)&amp;"*",$P73:$P$180,"R"),((H72/[1]Parametros!$E$12)*12)+$I72)</f>
        <v>0</v>
      </c>
      <c r="F72" s="60">
        <f>IF($P72="A",SUMIFS(F73:F$1042,$A73:$A$1042,LEFT($A72,$Q72)&amp;"*",$P73:$P$1042,"R"),K72+L72+M72+N72+O72)</f>
        <v>0</v>
      </c>
      <c r="G72" s="85"/>
      <c r="H72" s="60">
        <f>IF($P72="A",SUMIFS(H73:H$180,$A73:$A$180,LEFT($A72,$Q72)&amp;"*",$P73:$P$180,"R"),SUMIFS('[1]Balanza Egresos'!$T$1:$T$65536,'[1]Balanza Egresos'!$A$1:$A$65536,$A72))</f>
        <v>0</v>
      </c>
      <c r="I72" s="82"/>
      <c r="J72" s="62"/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64" t="str">
        <f t="shared" si="8"/>
        <v>R</v>
      </c>
      <c r="Q72" s="64">
        <f t="shared" si="9"/>
        <v>4</v>
      </c>
      <c r="R72" s="78" t="str">
        <f t="shared" si="1"/>
        <v>NO</v>
      </c>
      <c r="S72" s="79">
        <v>1</v>
      </c>
      <c r="T72" s="80">
        <v>3</v>
      </c>
      <c r="U72" s="7"/>
      <c r="V72" s="68">
        <f t="shared" si="2"/>
        <v>0</v>
      </c>
      <c r="W72" s="69">
        <f t="shared" si="3"/>
        <v>0</v>
      </c>
      <c r="X72" s="70">
        <f t="shared" si="4"/>
        <v>0</v>
      </c>
      <c r="Y72" s="69">
        <f t="shared" si="5"/>
        <v>0</v>
      </c>
      <c r="Z72" s="71">
        <f t="shared" si="6"/>
        <v>0</v>
      </c>
      <c r="AA72" s="72">
        <f t="shared" si="7"/>
        <v>0</v>
      </c>
    </row>
    <row r="73" spans="1:27" s="73" customFormat="1" ht="15.75" hidden="1" customHeight="1" x14ac:dyDescent="0.2">
      <c r="A73" s="74" t="s">
        <v>97</v>
      </c>
      <c r="B73" s="74"/>
      <c r="C73" s="75" t="str">
        <f>IFERROR(INDEX('[1]Balanza Egresos'!A$1:C$65536,MATCH(A73,'[1]Balanza Egresos'!A$1:A$65536,0),2),"SIN CUENTA")</f>
        <v>SIN CUENTA</v>
      </c>
      <c r="D73" s="60">
        <f>IF($P73="A",SUMIFS(D74:D$180,$A74:$A$180,LEFT($A73,$Q73)&amp;"*",$P74:$P$180,"R"),SUMIFS('[1]Balanza Egresos'!$E$1:$E$65536,'[1]Balanza Egresos'!$A$1:$A$65536,$A73))</f>
        <v>0</v>
      </c>
      <c r="E73" s="60">
        <f>IF($P73="A",SUMIFS(E74:E$180,$A74:$A$180,LEFT($A73,$Q73)&amp;"*",$P74:$P$180,"R"),((H73/[1]Parametros!$E$12)*12)+$I73)</f>
        <v>0</v>
      </c>
      <c r="F73" s="60">
        <f>IF($P73="A",SUMIFS(F74:F$1042,$A74:$A$1042,LEFT($A73,$Q73)&amp;"*",$P74:$P$1042,"R"),K73+L73+M73+N73+O73)</f>
        <v>0</v>
      </c>
      <c r="G73" s="85"/>
      <c r="H73" s="60">
        <f>IF($P73="A",SUMIFS(H74:H$180,$A74:$A$180,LEFT($A73,$Q73)&amp;"*",$P74:$P$180,"R"),SUMIFS('[1]Balanza Egresos'!$T$1:$T$65536,'[1]Balanza Egresos'!$A$1:$A$65536,$A73))</f>
        <v>0</v>
      </c>
      <c r="I73" s="77">
        <f>I91+I90+I89+I82+I81+I79+I77+I76+I74</f>
        <v>0</v>
      </c>
      <c r="J73" s="62"/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4" t="str">
        <f t="shared" si="8"/>
        <v>A</v>
      </c>
      <c r="Q73" s="64">
        <f t="shared" si="9"/>
        <v>2</v>
      </c>
      <c r="R73" s="78" t="str">
        <f t="shared" si="1"/>
        <v>NO</v>
      </c>
      <c r="S73" s="79">
        <v>1</v>
      </c>
      <c r="T73" s="80" t="s">
        <v>23</v>
      </c>
      <c r="U73" s="7"/>
      <c r="V73" s="68">
        <f t="shared" si="2"/>
        <v>0</v>
      </c>
      <c r="W73" s="69">
        <f t="shared" si="3"/>
        <v>0</v>
      </c>
      <c r="X73" s="70">
        <f t="shared" si="4"/>
        <v>0</v>
      </c>
      <c r="Y73" s="69">
        <f t="shared" si="5"/>
        <v>0</v>
      </c>
      <c r="Z73" s="71">
        <f t="shared" si="6"/>
        <v>0</v>
      </c>
      <c r="AA73" s="72">
        <f t="shared" si="7"/>
        <v>0</v>
      </c>
    </row>
    <row r="74" spans="1:27" s="73" customFormat="1" ht="15.75" hidden="1" customHeight="1" x14ac:dyDescent="0.2">
      <c r="A74" s="74" t="s">
        <v>98</v>
      </c>
      <c r="B74" s="74"/>
      <c r="C74" s="75" t="str">
        <f>IFERROR(INDEX('[1]Balanza Egresos'!A$1:C$65536,MATCH(A74,'[1]Balanza Egresos'!A$1:A$65536,0),2),"SIN CUENTA")</f>
        <v>SIN CUENTA</v>
      </c>
      <c r="D74" s="60">
        <f>IF($P74="A",SUMIFS(D75:D$180,$A75:$A$180,LEFT($A74,$Q74)&amp;"*",$P75:$P$180,"R"),SUMIFS('[1]Balanza Egresos'!$E$1:$E$65536,'[1]Balanza Egresos'!$A$1:$A$65536,$A74))</f>
        <v>0</v>
      </c>
      <c r="E74" s="60">
        <f>IF($P74="A",SUMIFS(E75:E$180,$A75:$A$180,LEFT($A74,$Q74)&amp;"*",$P75:$P$180,"R"),((H74/[1]Parametros!$E$12)*12)+$I74)</f>
        <v>0</v>
      </c>
      <c r="F74" s="60">
        <f>IF($P74="A",SUMIFS(F75:F$1042,$A75:$A$1042,LEFT($A74,$Q74)&amp;"*",$P75:$P$1042,"R"),K74+L74+M74+N74+O74)</f>
        <v>0</v>
      </c>
      <c r="G74" s="85"/>
      <c r="H74" s="60">
        <f>IF($P74="A",SUMIFS(H75:H$180,$A75:$A$180,LEFT($A74,$Q74)&amp;"*",$P75:$P$180,"R"),SUMIFS('[1]Balanza Egresos'!$T$1:$T$65536,'[1]Balanza Egresos'!$A$1:$A$65536,$A74))</f>
        <v>0</v>
      </c>
      <c r="I74" s="77">
        <f>I75</f>
        <v>0</v>
      </c>
      <c r="J74" s="62"/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4" t="str">
        <f t="shared" si="8"/>
        <v>A</v>
      </c>
      <c r="Q74" s="64">
        <f t="shared" si="9"/>
        <v>3</v>
      </c>
      <c r="R74" s="78" t="str">
        <f t="shared" ref="R74:R137" si="10">IF(ABS(D74+E74+F74+H74)&gt;0,"SI","NO")</f>
        <v>NO</v>
      </c>
      <c r="S74" s="79">
        <v>1</v>
      </c>
      <c r="T74" s="80" t="s">
        <v>23</v>
      </c>
      <c r="U74" s="7"/>
      <c r="V74" s="68">
        <f t="shared" ref="V74:V107" si="11">D74-E74</f>
        <v>0</v>
      </c>
      <c r="W74" s="69">
        <f t="shared" ref="W74:W107" si="12">IF(D74=0,0,V74/D74)</f>
        <v>0</v>
      </c>
      <c r="X74" s="70">
        <f t="shared" ref="X74:X107" si="13">F74-D74</f>
        <v>0</v>
      </c>
      <c r="Y74" s="69">
        <f t="shared" ref="Y74:Y107" si="14">IF(D74=0,0,X74/D74)</f>
        <v>0</v>
      </c>
      <c r="Z74" s="71">
        <f t="shared" ref="Z74:Z107" si="15">+F74-E74</f>
        <v>0</v>
      </c>
      <c r="AA74" s="72">
        <f t="shared" ref="AA74:AA107" si="16">IF(E74=0,0,Z74/E74)</f>
        <v>0</v>
      </c>
    </row>
    <row r="75" spans="1:27" s="73" customFormat="1" ht="15.75" hidden="1" customHeight="1" x14ac:dyDescent="0.2">
      <c r="A75" s="74" t="s">
        <v>99</v>
      </c>
      <c r="B75" s="74"/>
      <c r="C75" s="75" t="str">
        <f>IFERROR(INDEX('[1]Balanza Egresos'!A$1:C$65536,MATCH(A75,'[1]Balanza Egresos'!A$1:A$65536,0),2),"SIN CUENTA")</f>
        <v>SIN CUENTA</v>
      </c>
      <c r="D75" s="60">
        <f>IF($P75="A",SUMIFS(D76:D$180,$A76:$A$180,LEFT($A75,$Q75)&amp;"*",$P76:$P$180,"R"),SUMIFS('[1]Balanza Egresos'!$E$1:$E$65536,'[1]Balanza Egresos'!$A$1:$A$65536,$A75))</f>
        <v>0</v>
      </c>
      <c r="E75" s="60">
        <f>IF($P75="A",SUMIFS(E76:E$180,$A76:$A$180,LEFT($A75,$Q75)&amp;"*",$P76:$P$180,"R"),((H75/[1]Parametros!$E$12)*12)+$I75)</f>
        <v>0</v>
      </c>
      <c r="F75" s="60">
        <f>IF($P75="A",SUMIFS(F76:F$1042,$A76:$A$1042,LEFT($A75,$Q75)&amp;"*",$P76:$P$1042,"R"),K75+L75+M75+N75+O75)</f>
        <v>0</v>
      </c>
      <c r="G75" s="85"/>
      <c r="H75" s="60">
        <f>IF($P75="A",SUMIFS(H76:H$180,$A76:$A$180,LEFT($A75,$Q75)&amp;"*",$P76:$P$180,"R"),SUMIFS('[1]Balanza Egresos'!$T$1:$T$65536,'[1]Balanza Egresos'!$A$1:$A$65536,$A75))</f>
        <v>0</v>
      </c>
      <c r="I75" s="82"/>
      <c r="J75" s="62"/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64" t="str">
        <f t="shared" si="8"/>
        <v>R</v>
      </c>
      <c r="Q75" s="64">
        <f t="shared" si="9"/>
        <v>4</v>
      </c>
      <c r="R75" s="78" t="str">
        <f t="shared" si="10"/>
        <v>NO</v>
      </c>
      <c r="S75" s="79">
        <v>1</v>
      </c>
      <c r="T75" s="80">
        <v>2</v>
      </c>
      <c r="U75" s="7"/>
      <c r="V75" s="68">
        <f t="shared" si="11"/>
        <v>0</v>
      </c>
      <c r="W75" s="69">
        <f t="shared" si="12"/>
        <v>0</v>
      </c>
      <c r="X75" s="70">
        <f t="shared" si="13"/>
        <v>0</v>
      </c>
      <c r="Y75" s="69">
        <f t="shared" si="14"/>
        <v>0</v>
      </c>
      <c r="Z75" s="71">
        <f t="shared" si="15"/>
        <v>0</v>
      </c>
      <c r="AA75" s="72">
        <f t="shared" si="16"/>
        <v>0</v>
      </c>
    </row>
    <row r="76" spans="1:27" s="73" customFormat="1" ht="15.75" hidden="1" customHeight="1" x14ac:dyDescent="0.2">
      <c r="A76" s="74" t="s">
        <v>100</v>
      </c>
      <c r="B76" s="74"/>
      <c r="C76" s="75" t="str">
        <f>IFERROR(INDEX('[1]Balanza Egresos'!A$1:C$65536,MATCH(A76,'[1]Balanza Egresos'!A$1:A$65536,0),2),"SIN CUENTA")</f>
        <v>SIN CUENTA</v>
      </c>
      <c r="D76" s="60">
        <f>IF($P76="A",SUMIFS(D77:D$180,$A77:$A$180,LEFT($A76,$Q76)&amp;"*",$P77:$P$180,"R"),SUMIFS('[1]Balanza Egresos'!$E$1:$E$65536,'[1]Balanza Egresos'!$A$1:$A$65536,$A76))</f>
        <v>0</v>
      </c>
      <c r="E76" s="60">
        <f>IF($P76="A",SUMIFS(E77:E$180,$A77:$A$180,LEFT($A76,$Q76)&amp;"*",$P77:$P$180,"R"),((H76/[1]Parametros!$E$12)*12)+$I76)</f>
        <v>0</v>
      </c>
      <c r="F76" s="60">
        <f>IF($P76="A",SUMIFS(F77:F$1042,$A77:$A$1042,LEFT($A76,$Q76)&amp;"*",$P77:$P$1042,"R"),K76+L76+M76+N76+O76)</f>
        <v>0</v>
      </c>
      <c r="G76" s="85"/>
      <c r="H76" s="60">
        <f>IF($P76="A",SUMIFS(H77:H$180,$A77:$A$180,LEFT($A76,$Q76)&amp;"*",$P77:$P$180,"R"),SUMIFS('[1]Balanza Egresos'!$T$1:$T$65536,'[1]Balanza Egresos'!$A$1:$A$65536,$A76))</f>
        <v>0</v>
      </c>
      <c r="I76" s="82"/>
      <c r="J76" s="62"/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64" t="str">
        <f t="shared" si="8"/>
        <v>A</v>
      </c>
      <c r="Q76" s="64">
        <f t="shared" si="9"/>
        <v>3</v>
      </c>
      <c r="R76" s="78" t="str">
        <f t="shared" si="10"/>
        <v>NO</v>
      </c>
      <c r="S76" s="79">
        <v>1</v>
      </c>
      <c r="T76" s="80" t="s">
        <v>23</v>
      </c>
      <c r="U76" s="7"/>
      <c r="V76" s="68">
        <f t="shared" si="11"/>
        <v>0</v>
      </c>
      <c r="W76" s="69">
        <f t="shared" si="12"/>
        <v>0</v>
      </c>
      <c r="X76" s="70">
        <f t="shared" si="13"/>
        <v>0</v>
      </c>
      <c r="Y76" s="69">
        <f t="shared" si="14"/>
        <v>0</v>
      </c>
      <c r="Z76" s="71">
        <f t="shared" si="15"/>
        <v>0</v>
      </c>
      <c r="AA76" s="72">
        <f t="shared" si="16"/>
        <v>0</v>
      </c>
    </row>
    <row r="77" spans="1:27" s="73" customFormat="1" ht="15.75" hidden="1" customHeight="1" x14ac:dyDescent="0.2">
      <c r="A77" s="74" t="s">
        <v>101</v>
      </c>
      <c r="B77" s="74"/>
      <c r="C77" s="75" t="str">
        <f>IFERROR(INDEX('[1]Balanza Egresos'!A$1:C$65536,MATCH(A77,'[1]Balanza Egresos'!A$1:A$65536,0),2),"SIN CUENTA")</f>
        <v>SIN CUENTA</v>
      </c>
      <c r="D77" s="60">
        <f>IF($P77="A",SUMIFS(D78:D$180,$A78:$A$180,LEFT($A77,$Q77)&amp;"*",$P78:$P$180,"R"),SUMIFS('[1]Balanza Egresos'!$E$1:$E$65536,'[1]Balanza Egresos'!$A$1:$A$65536,$A77))</f>
        <v>0</v>
      </c>
      <c r="E77" s="60">
        <f>IF($P77="A",SUMIFS(E78:E$180,$A78:$A$180,LEFT($A77,$Q77)&amp;"*",$P78:$P$180,"R"),((H77/[1]Parametros!$E$12)*12)+$I77)</f>
        <v>0</v>
      </c>
      <c r="F77" s="60">
        <f>IF($P77="A",SUMIFS(F78:F$1042,$A78:$A$1042,LEFT($A77,$Q77)&amp;"*",$P78:$P$1042,"R"),K77+L77+M77+N77+O77)</f>
        <v>0</v>
      </c>
      <c r="G77" s="85"/>
      <c r="H77" s="60">
        <f>IF($P77="A",SUMIFS(H78:H$180,$A78:$A$180,LEFT($A77,$Q77)&amp;"*",$P78:$P$180,"R"),SUMIFS('[1]Balanza Egresos'!$T$1:$T$65536,'[1]Balanza Egresos'!$A$1:$A$65536,$A77))</f>
        <v>0</v>
      </c>
      <c r="I77" s="77">
        <f>I78</f>
        <v>0</v>
      </c>
      <c r="J77" s="62"/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4" t="str">
        <f t="shared" ref="P77:P140" si="17">IF(RIGHT(A77,2)="00","A","R")</f>
        <v>R</v>
      </c>
      <c r="Q77" s="64">
        <f t="shared" si="9"/>
        <v>4</v>
      </c>
      <c r="R77" s="78" t="str">
        <f t="shared" si="10"/>
        <v>NO</v>
      </c>
      <c r="S77" s="79">
        <v>1</v>
      </c>
      <c r="T77" s="80" t="s">
        <v>23</v>
      </c>
      <c r="U77" s="7"/>
      <c r="V77" s="68">
        <f t="shared" si="11"/>
        <v>0</v>
      </c>
      <c r="W77" s="69">
        <f t="shared" si="12"/>
        <v>0</v>
      </c>
      <c r="X77" s="70">
        <f t="shared" si="13"/>
        <v>0</v>
      </c>
      <c r="Y77" s="69">
        <f t="shared" si="14"/>
        <v>0</v>
      </c>
      <c r="Z77" s="71">
        <f t="shared" si="15"/>
        <v>0</v>
      </c>
      <c r="AA77" s="72">
        <f t="shared" si="16"/>
        <v>0</v>
      </c>
    </row>
    <row r="78" spans="1:27" s="73" customFormat="1" ht="15.75" hidden="1" customHeight="1" x14ac:dyDescent="0.2">
      <c r="A78" s="74" t="s">
        <v>102</v>
      </c>
      <c r="B78" s="74"/>
      <c r="C78" s="75" t="str">
        <f>IFERROR(INDEX('[1]Balanza Egresos'!A$1:C$65536,MATCH(A78,'[1]Balanza Egresos'!A$1:A$65536,0),2),"SIN CUENTA")</f>
        <v>SIN CUENTA</v>
      </c>
      <c r="D78" s="60">
        <f>IF($P78="A",SUMIFS(D79:D$180,$A79:$A$180,LEFT($A78,$Q78)&amp;"*",$P79:$P$180,"R"),SUMIFS('[1]Balanza Egresos'!$E$1:$E$65536,'[1]Balanza Egresos'!$A$1:$A$65536,$A78))</f>
        <v>0</v>
      </c>
      <c r="E78" s="60">
        <f>IF($P78="A",SUMIFS(E79:E$180,$A79:$A$180,LEFT($A78,$Q78)&amp;"*",$P79:$P$180,"R"),((H78/[1]Parametros!$E$12)*12)+$I78)</f>
        <v>0</v>
      </c>
      <c r="F78" s="60">
        <f>IF($P78="A",SUMIFS(F79:F$1042,$A79:$A$1042,LEFT($A78,$Q78)&amp;"*",$P79:$P$1042,"R"),K78+L78+M78+N78+O78)</f>
        <v>0</v>
      </c>
      <c r="G78" s="85"/>
      <c r="H78" s="60">
        <f>IF($P78="A",SUMIFS(H79:H$180,$A79:$A$180,LEFT($A78,$Q78)&amp;"*",$P79:$P$180,"R"),SUMIFS('[1]Balanza Egresos'!$T$1:$T$65536,'[1]Balanza Egresos'!$A$1:$A$65536,$A78))</f>
        <v>0</v>
      </c>
      <c r="I78" s="82"/>
      <c r="J78" s="62"/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64" t="str">
        <f t="shared" si="17"/>
        <v>A</v>
      </c>
      <c r="Q78" s="64">
        <f t="shared" si="9"/>
        <v>3</v>
      </c>
      <c r="R78" s="78" t="str">
        <f t="shared" si="10"/>
        <v>NO</v>
      </c>
      <c r="S78" s="79">
        <v>1</v>
      </c>
      <c r="T78" s="80">
        <v>2</v>
      </c>
      <c r="U78" s="7"/>
      <c r="V78" s="68">
        <f t="shared" si="11"/>
        <v>0</v>
      </c>
      <c r="W78" s="69">
        <f t="shared" si="12"/>
        <v>0</v>
      </c>
      <c r="X78" s="70">
        <f t="shared" si="13"/>
        <v>0</v>
      </c>
      <c r="Y78" s="69">
        <f t="shared" si="14"/>
        <v>0</v>
      </c>
      <c r="Z78" s="71">
        <f t="shared" si="15"/>
        <v>0</v>
      </c>
      <c r="AA78" s="72">
        <f t="shared" si="16"/>
        <v>0</v>
      </c>
    </row>
    <row r="79" spans="1:27" s="73" customFormat="1" ht="15" hidden="1" x14ac:dyDescent="0.2">
      <c r="A79" s="74" t="s">
        <v>103</v>
      </c>
      <c r="B79" s="74"/>
      <c r="C79" s="75" t="str">
        <f>IFERROR(INDEX('[1]Balanza Egresos'!A$1:C$65536,MATCH(A79,'[1]Balanza Egresos'!A$1:A$65536,0),2),"SIN CUENTA")</f>
        <v>SIN CUENTA</v>
      </c>
      <c r="D79" s="60">
        <f>IF($P79="A",SUMIFS(D80:D$180,$A80:$A$180,LEFT($A79,$Q79)&amp;"*",$P80:$P$180,"R"),SUMIFS('[1]Balanza Egresos'!$E$1:$E$65536,'[1]Balanza Egresos'!$A$1:$A$65536,$A79))</f>
        <v>0</v>
      </c>
      <c r="E79" s="60">
        <f>IF($P79="A",SUMIFS(E80:E$180,$A80:$A$180,LEFT($A79,$Q79)&amp;"*",$P80:$P$180,"R"),((H79/[1]Parametros!$E$12)*12)+$I79)</f>
        <v>0</v>
      </c>
      <c r="F79" s="60">
        <f>IF($P79="A",SUMIFS(F80:F$1042,$A80:$A$1042,LEFT($A79,$Q79)&amp;"*",$P80:$P$1042,"R"),K79+L79+M79+N79+O79)</f>
        <v>0</v>
      </c>
      <c r="G79" s="85"/>
      <c r="H79" s="60">
        <f>IF($P79="A",SUMIFS(H80:H$180,$A80:$A$180,LEFT($A79,$Q79)&amp;"*",$P80:$P$180,"R"),SUMIFS('[1]Balanza Egresos'!$T$1:$T$65536,'[1]Balanza Egresos'!$A$1:$A$65536,$A79))</f>
        <v>0</v>
      </c>
      <c r="I79" s="77">
        <f>I80</f>
        <v>0</v>
      </c>
      <c r="J79" s="62"/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4" t="str">
        <f t="shared" si="17"/>
        <v>R</v>
      </c>
      <c r="Q79" s="64">
        <f t="shared" si="9"/>
        <v>4</v>
      </c>
      <c r="R79" s="78" t="str">
        <f t="shared" si="10"/>
        <v>NO</v>
      </c>
      <c r="S79" s="79">
        <v>1</v>
      </c>
      <c r="T79" s="80" t="s">
        <v>23</v>
      </c>
      <c r="U79" s="7"/>
      <c r="V79" s="68">
        <f t="shared" si="11"/>
        <v>0</v>
      </c>
      <c r="W79" s="69">
        <f t="shared" si="12"/>
        <v>0</v>
      </c>
      <c r="X79" s="70">
        <f t="shared" si="13"/>
        <v>0</v>
      </c>
      <c r="Y79" s="69">
        <f t="shared" si="14"/>
        <v>0</v>
      </c>
      <c r="Z79" s="71">
        <f t="shared" si="15"/>
        <v>0</v>
      </c>
      <c r="AA79" s="72">
        <f t="shared" si="16"/>
        <v>0</v>
      </c>
    </row>
    <row r="80" spans="1:27" s="73" customFormat="1" ht="15" hidden="1" x14ac:dyDescent="0.2">
      <c r="A80" s="74" t="s">
        <v>104</v>
      </c>
      <c r="B80" s="74"/>
      <c r="C80" s="75" t="str">
        <f>IFERROR(INDEX('[1]Balanza Egresos'!A$1:C$65536,MATCH(A80,'[1]Balanza Egresos'!A$1:A$65536,0),2),"SIN CUENTA")</f>
        <v>SIN CUENTA</v>
      </c>
      <c r="D80" s="60">
        <f>IF($P80="A",SUMIFS(D81:D$180,$A81:$A$180,LEFT($A80,$Q80)&amp;"*",$P81:$P$180,"R"),SUMIFS('[1]Balanza Egresos'!$E$1:$E$65536,'[1]Balanza Egresos'!$A$1:$A$65536,$A80))</f>
        <v>0</v>
      </c>
      <c r="E80" s="60">
        <f>IF($P80="A",SUMIFS(E81:E$180,$A81:$A$180,LEFT($A80,$Q80)&amp;"*",$P81:$P$180,"R"),((H80/[1]Parametros!$E$12)*12)+$I80)</f>
        <v>0</v>
      </c>
      <c r="F80" s="60">
        <f>IF($P80="A",SUMIFS(F81:F$1042,$A81:$A$1042,LEFT($A80,$Q80)&amp;"*",$P81:$P$1042,"R"),K80+L80+M80+N80+O80)</f>
        <v>0</v>
      </c>
      <c r="G80" s="85"/>
      <c r="H80" s="60">
        <f>IF($P80="A",SUMIFS(H81:H$180,$A81:$A$180,LEFT($A80,$Q80)&amp;"*",$P81:$P$180,"R"),SUMIFS('[1]Balanza Egresos'!$T$1:$T$65536,'[1]Balanza Egresos'!$A$1:$A$65536,$A80))</f>
        <v>0</v>
      </c>
      <c r="I80" s="82"/>
      <c r="J80" s="62"/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64" t="str">
        <f t="shared" si="17"/>
        <v>A</v>
      </c>
      <c r="Q80" s="64">
        <f t="shared" si="9"/>
        <v>3</v>
      </c>
      <c r="R80" s="78" t="str">
        <f t="shared" si="10"/>
        <v>NO</v>
      </c>
      <c r="S80" s="79">
        <v>1</v>
      </c>
      <c r="T80" s="80">
        <v>2</v>
      </c>
      <c r="U80" s="7"/>
      <c r="V80" s="68">
        <f t="shared" si="11"/>
        <v>0</v>
      </c>
      <c r="W80" s="69">
        <f t="shared" si="12"/>
        <v>0</v>
      </c>
      <c r="X80" s="70">
        <f t="shared" si="13"/>
        <v>0</v>
      </c>
      <c r="Y80" s="69">
        <f t="shared" si="14"/>
        <v>0</v>
      </c>
      <c r="Z80" s="71">
        <f t="shared" si="15"/>
        <v>0</v>
      </c>
      <c r="AA80" s="72">
        <f t="shared" si="16"/>
        <v>0</v>
      </c>
    </row>
    <row r="81" spans="1:27" s="73" customFormat="1" ht="15.75" hidden="1" customHeight="1" x14ac:dyDescent="0.2">
      <c r="A81" s="74" t="s">
        <v>105</v>
      </c>
      <c r="B81" s="74"/>
      <c r="C81" s="75" t="str">
        <f>IFERROR(INDEX('[1]Balanza Egresos'!A$1:C$65536,MATCH(A81,'[1]Balanza Egresos'!A$1:A$65536,0),2),"SIN CUENTA")</f>
        <v>SIN CUENTA</v>
      </c>
      <c r="D81" s="60">
        <f>IF($P81="A",SUMIFS(D82:D$180,$A82:$A$180,LEFT($A81,$Q81)&amp;"*",$P82:$P$180,"R"),SUMIFS('[1]Balanza Egresos'!$E$1:$E$65536,'[1]Balanza Egresos'!$A$1:$A$65536,$A81))</f>
        <v>0</v>
      </c>
      <c r="E81" s="60">
        <f>IF($P81="A",SUMIFS(E82:E$180,$A82:$A$180,LEFT($A81,$Q81)&amp;"*",$P82:$P$180,"R"),((H81/[1]Parametros!$E$12)*12)+$I81)</f>
        <v>0</v>
      </c>
      <c r="F81" s="60">
        <f>IF($P81="A",SUMIFS(F82:F$1042,$A82:$A$1042,LEFT($A81,$Q81)&amp;"*",$P82:$P$1042,"R"),K81+L81+M81+N81+O81)</f>
        <v>0</v>
      </c>
      <c r="G81" s="85"/>
      <c r="H81" s="60">
        <f>IF($P81="A",SUMIFS(H82:H$180,$A82:$A$180,LEFT($A81,$Q81)&amp;"*",$P82:$P$180,"R"),SUMIFS('[1]Balanza Egresos'!$T$1:$T$65536,'[1]Balanza Egresos'!$A$1:$A$65536,$A81))</f>
        <v>0</v>
      </c>
      <c r="I81" s="82"/>
      <c r="J81" s="62"/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64" t="str">
        <f t="shared" si="17"/>
        <v>R</v>
      </c>
      <c r="Q81" s="64">
        <f t="shared" si="9"/>
        <v>4</v>
      </c>
      <c r="R81" s="78" t="str">
        <f t="shared" si="10"/>
        <v>NO</v>
      </c>
      <c r="S81" s="79">
        <v>1</v>
      </c>
      <c r="T81" s="80">
        <v>2</v>
      </c>
      <c r="U81" s="7"/>
      <c r="V81" s="68">
        <f t="shared" si="11"/>
        <v>0</v>
      </c>
      <c r="W81" s="69">
        <f t="shared" si="12"/>
        <v>0</v>
      </c>
      <c r="X81" s="70">
        <f t="shared" si="13"/>
        <v>0</v>
      </c>
      <c r="Y81" s="69">
        <f t="shared" si="14"/>
        <v>0</v>
      </c>
      <c r="Z81" s="71">
        <f t="shared" si="15"/>
        <v>0</v>
      </c>
      <c r="AA81" s="72">
        <f t="shared" si="16"/>
        <v>0</v>
      </c>
    </row>
    <row r="82" spans="1:27" s="73" customFormat="1" ht="15.75" hidden="1" customHeight="1" x14ac:dyDescent="0.2">
      <c r="A82" s="74" t="s">
        <v>106</v>
      </c>
      <c r="B82" s="74"/>
      <c r="C82" s="75" t="str">
        <f>IFERROR(INDEX('[1]Balanza Egresos'!A$1:C$65536,MATCH(A82,'[1]Balanza Egresos'!A$1:A$65536,0),2),"SIN CUENTA")</f>
        <v>SIN CUENTA</v>
      </c>
      <c r="D82" s="60">
        <f>IF($P82="A",SUMIFS(D83:D$180,$A83:$A$180,LEFT($A82,$Q82)&amp;"*",$P83:$P$180,"R"),SUMIFS('[1]Balanza Egresos'!$E$1:$E$65536,'[1]Balanza Egresos'!$A$1:$A$65536,$A82))</f>
        <v>0</v>
      </c>
      <c r="E82" s="60">
        <f>IF($P82="A",SUMIFS(E83:E$180,$A83:$A$180,LEFT($A82,$Q82)&amp;"*",$P83:$P$180,"R"),((H82/[1]Parametros!$E$12)*12)+$I82)</f>
        <v>0</v>
      </c>
      <c r="F82" s="60">
        <f>IF($P82="A",SUMIFS(F83:F$1042,$A83:$A$1042,LEFT($A82,$Q82)&amp;"*",$P83:$P$1042,"R"),K82+L82+M82+N82+O82)</f>
        <v>0</v>
      </c>
      <c r="G82" s="85"/>
      <c r="H82" s="60">
        <f>IF($P82="A",SUMIFS(H83:H$180,$A83:$A$180,LEFT($A82,$Q82)&amp;"*",$P83:$P$180,"R"),SUMIFS('[1]Balanza Egresos'!$T$1:$T$65536,'[1]Balanza Egresos'!$A$1:$A$65536,$A82))</f>
        <v>0</v>
      </c>
      <c r="I82" s="77">
        <f>SUM(I83:I88)</f>
        <v>0</v>
      </c>
      <c r="J82" s="62"/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4" t="str">
        <f t="shared" si="17"/>
        <v>A</v>
      </c>
      <c r="Q82" s="64">
        <f t="shared" si="9"/>
        <v>3</v>
      </c>
      <c r="R82" s="78" t="str">
        <f t="shared" si="10"/>
        <v>NO</v>
      </c>
      <c r="S82" s="79">
        <v>1</v>
      </c>
      <c r="T82" s="80" t="s">
        <v>23</v>
      </c>
      <c r="U82" s="7"/>
      <c r="V82" s="68">
        <f t="shared" si="11"/>
        <v>0</v>
      </c>
      <c r="W82" s="69">
        <f t="shared" si="12"/>
        <v>0</v>
      </c>
      <c r="X82" s="70">
        <f t="shared" si="13"/>
        <v>0</v>
      </c>
      <c r="Y82" s="69">
        <f t="shared" si="14"/>
        <v>0</v>
      </c>
      <c r="Z82" s="71">
        <f t="shared" si="15"/>
        <v>0</v>
      </c>
      <c r="AA82" s="72">
        <f t="shared" si="16"/>
        <v>0</v>
      </c>
    </row>
    <row r="83" spans="1:27" s="73" customFormat="1" ht="15" hidden="1" x14ac:dyDescent="0.2">
      <c r="A83" s="74" t="s">
        <v>107</v>
      </c>
      <c r="B83" s="74"/>
      <c r="C83" s="75" t="str">
        <f>IFERROR(INDEX('[1]Balanza Egresos'!A$1:C$65536,MATCH(A83,'[1]Balanza Egresos'!A$1:A$65536,0),2),"SIN CUENTA")</f>
        <v>SIN CUENTA</v>
      </c>
      <c r="D83" s="60">
        <f>IF($P83="A",SUMIFS(D84:D$180,$A84:$A$180,LEFT($A83,$Q83)&amp;"*",$P84:$P$180,"R"),SUMIFS('[1]Balanza Egresos'!$E$1:$E$65536,'[1]Balanza Egresos'!$A$1:$A$65536,$A83))</f>
        <v>0</v>
      </c>
      <c r="E83" s="60">
        <f>IF($P83="A",SUMIFS(E84:E$180,$A84:$A$180,LEFT($A83,$Q83)&amp;"*",$P84:$P$180,"R"),((H83/[1]Parametros!$E$12)*12)+$I83)</f>
        <v>0</v>
      </c>
      <c r="F83" s="60">
        <f>IF($P83="A",SUMIFS(F84:F$1042,$A84:$A$1042,LEFT($A83,$Q83)&amp;"*",$P84:$P$1042,"R"),K83+L83+M83+N83+O83)</f>
        <v>0</v>
      </c>
      <c r="G83" s="85"/>
      <c r="H83" s="60">
        <f>IF($P83="A",SUMIFS(H84:H$180,$A84:$A$180,LEFT($A83,$Q83)&amp;"*",$P84:$P$180,"R"),SUMIFS('[1]Balanza Egresos'!$T$1:$T$65536,'[1]Balanza Egresos'!$A$1:$A$65536,$A83))</f>
        <v>0</v>
      </c>
      <c r="I83" s="82"/>
      <c r="J83" s="62"/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64" t="str">
        <f t="shared" si="17"/>
        <v>R</v>
      </c>
      <c r="Q83" s="64">
        <f t="shared" si="9"/>
        <v>4</v>
      </c>
      <c r="R83" s="78" t="str">
        <f t="shared" si="10"/>
        <v>NO</v>
      </c>
      <c r="S83" s="79">
        <v>1</v>
      </c>
      <c r="T83" s="80">
        <v>2</v>
      </c>
      <c r="U83" s="7"/>
      <c r="V83" s="68">
        <f t="shared" si="11"/>
        <v>0</v>
      </c>
      <c r="W83" s="69">
        <f t="shared" si="12"/>
        <v>0</v>
      </c>
      <c r="X83" s="70">
        <f t="shared" si="13"/>
        <v>0</v>
      </c>
      <c r="Y83" s="69">
        <f t="shared" si="14"/>
        <v>0</v>
      </c>
      <c r="Z83" s="71">
        <f t="shared" si="15"/>
        <v>0</v>
      </c>
      <c r="AA83" s="72">
        <f t="shared" si="16"/>
        <v>0</v>
      </c>
    </row>
    <row r="84" spans="1:27" s="73" customFormat="1" ht="15.75" hidden="1" customHeight="1" x14ac:dyDescent="0.2">
      <c r="A84" s="74" t="s">
        <v>108</v>
      </c>
      <c r="B84" s="74"/>
      <c r="C84" s="75" t="str">
        <f>IFERROR(INDEX('[1]Balanza Egresos'!A$1:C$65536,MATCH(A84,'[1]Balanza Egresos'!A$1:A$65536,0),2),"SIN CUENTA")</f>
        <v>SIN CUENTA</v>
      </c>
      <c r="D84" s="60">
        <f>IF($P84="A",SUMIFS(D85:D$180,$A85:$A$180,LEFT($A84,$Q84)&amp;"*",$P85:$P$180,"R"),SUMIFS('[1]Balanza Egresos'!$E$1:$E$65536,'[1]Balanza Egresos'!$A$1:$A$65536,$A84))</f>
        <v>0</v>
      </c>
      <c r="E84" s="60">
        <f>IF($P84="A",SUMIFS(E85:E$180,$A85:$A$180,LEFT($A84,$Q84)&amp;"*",$P85:$P$180,"R"),((H84/[1]Parametros!$E$12)*12)+$I84)</f>
        <v>0</v>
      </c>
      <c r="F84" s="60">
        <f>IF($P84="A",SUMIFS(F85:F$1042,$A85:$A$1042,LEFT($A84,$Q84)&amp;"*",$P85:$P$1042,"R"),K84+L84+M84+N84+O84)</f>
        <v>0</v>
      </c>
      <c r="G84" s="85"/>
      <c r="H84" s="60">
        <f>IF($P84="A",SUMIFS(H85:H$180,$A85:$A$180,LEFT($A84,$Q84)&amp;"*",$P85:$P$180,"R"),SUMIFS('[1]Balanza Egresos'!$T$1:$T$65536,'[1]Balanza Egresos'!$A$1:$A$65536,$A84))</f>
        <v>0</v>
      </c>
      <c r="I84" s="82"/>
      <c r="J84" s="62"/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64" t="str">
        <f t="shared" si="17"/>
        <v>A</v>
      </c>
      <c r="Q84" s="64">
        <f t="shared" si="9"/>
        <v>3</v>
      </c>
      <c r="R84" s="78" t="str">
        <f t="shared" si="10"/>
        <v>NO</v>
      </c>
      <c r="S84" s="79">
        <v>1</v>
      </c>
      <c r="T84" s="80">
        <v>2</v>
      </c>
      <c r="U84" s="7"/>
      <c r="V84" s="68">
        <f t="shared" si="11"/>
        <v>0</v>
      </c>
      <c r="W84" s="69">
        <f t="shared" si="12"/>
        <v>0</v>
      </c>
      <c r="X84" s="70">
        <f t="shared" si="13"/>
        <v>0</v>
      </c>
      <c r="Y84" s="69">
        <f t="shared" si="14"/>
        <v>0</v>
      </c>
      <c r="Z84" s="71">
        <f t="shared" si="15"/>
        <v>0</v>
      </c>
      <c r="AA84" s="72">
        <f t="shared" si="16"/>
        <v>0</v>
      </c>
    </row>
    <row r="85" spans="1:27" s="73" customFormat="1" ht="15.75" hidden="1" customHeight="1" x14ac:dyDescent="0.2">
      <c r="A85" s="74" t="s">
        <v>109</v>
      </c>
      <c r="B85" s="74"/>
      <c r="C85" s="75" t="str">
        <f>IFERROR(INDEX('[1]Balanza Egresos'!A$1:C$65536,MATCH(A85,'[1]Balanza Egresos'!A$1:A$65536,0),2),"SIN CUENTA")</f>
        <v>SIN CUENTA</v>
      </c>
      <c r="D85" s="60">
        <f>IF($P85="A",SUMIFS(D86:D$180,$A86:$A$180,LEFT($A85,$Q85)&amp;"*",$P86:$P$180,"R"),SUMIFS('[1]Balanza Egresos'!$E$1:$E$65536,'[1]Balanza Egresos'!$A$1:$A$65536,$A85))</f>
        <v>0</v>
      </c>
      <c r="E85" s="60">
        <f>IF($P85="A",SUMIFS(E86:E$180,$A86:$A$180,LEFT($A85,$Q85)&amp;"*",$P86:$P$180,"R"),((H85/[1]Parametros!$E$12)*12)+$I85)</f>
        <v>0</v>
      </c>
      <c r="F85" s="60">
        <f>IF($P85="A",SUMIFS(F86:F$1042,$A86:$A$1042,LEFT($A85,$Q85)&amp;"*",$P86:$P$1042,"R"),K85+L85+M85+N85+O85)</f>
        <v>0</v>
      </c>
      <c r="G85" s="85"/>
      <c r="H85" s="60">
        <f>IF($P85="A",SUMIFS(H86:H$180,$A86:$A$180,LEFT($A85,$Q85)&amp;"*",$P86:$P$180,"R"),SUMIFS('[1]Balanza Egresos'!$T$1:$T$65536,'[1]Balanza Egresos'!$A$1:$A$65536,$A85))</f>
        <v>0</v>
      </c>
      <c r="I85" s="82"/>
      <c r="J85" s="62"/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64" t="str">
        <f t="shared" si="17"/>
        <v>R</v>
      </c>
      <c r="Q85" s="64">
        <f t="shared" si="9"/>
        <v>4</v>
      </c>
      <c r="R85" s="78" t="str">
        <f t="shared" si="10"/>
        <v>NO</v>
      </c>
      <c r="S85" s="79">
        <v>1</v>
      </c>
      <c r="T85" s="80">
        <v>2</v>
      </c>
      <c r="U85" s="7"/>
      <c r="V85" s="68">
        <f t="shared" si="11"/>
        <v>0</v>
      </c>
      <c r="W85" s="69">
        <f t="shared" si="12"/>
        <v>0</v>
      </c>
      <c r="X85" s="70">
        <f t="shared" si="13"/>
        <v>0</v>
      </c>
      <c r="Y85" s="69">
        <f t="shared" si="14"/>
        <v>0</v>
      </c>
      <c r="Z85" s="71">
        <f t="shared" si="15"/>
        <v>0</v>
      </c>
      <c r="AA85" s="72">
        <f t="shared" si="16"/>
        <v>0</v>
      </c>
    </row>
    <row r="86" spans="1:27" s="73" customFormat="1" ht="15" hidden="1" x14ac:dyDescent="0.2">
      <c r="A86" s="74" t="s">
        <v>110</v>
      </c>
      <c r="B86" s="74"/>
      <c r="C86" s="75" t="str">
        <f>IFERROR(INDEX('[1]Balanza Egresos'!A$1:C$65536,MATCH(A86,'[1]Balanza Egresos'!A$1:A$65536,0),2),"SIN CUENTA")</f>
        <v>SIN CUENTA</v>
      </c>
      <c r="D86" s="60">
        <f>IF($P86="A",SUMIFS(D87:D$180,$A87:$A$180,LEFT($A86,$Q86)&amp;"*",$P87:$P$180,"R"),SUMIFS('[1]Balanza Egresos'!$E$1:$E$65536,'[1]Balanza Egresos'!$A$1:$A$65536,$A86))</f>
        <v>0</v>
      </c>
      <c r="E86" s="60">
        <f>IF($P86="A",SUMIFS(E87:E$180,$A87:$A$180,LEFT($A86,$Q86)&amp;"*",$P87:$P$180,"R"),((H86/[1]Parametros!$E$12)*12)+$I86)</f>
        <v>0</v>
      </c>
      <c r="F86" s="60">
        <f>IF($P86="A",SUMIFS(F87:F$1042,$A87:$A$1042,LEFT($A86,$Q86)&amp;"*",$P87:$P$1042,"R"),K86+L86+M86+N86+O86)</f>
        <v>0</v>
      </c>
      <c r="G86" s="85"/>
      <c r="H86" s="60">
        <f>IF($P86="A",SUMIFS(H87:H$180,$A87:$A$180,LEFT($A86,$Q86)&amp;"*",$P87:$P$180,"R"),SUMIFS('[1]Balanza Egresos'!$T$1:$T$65536,'[1]Balanza Egresos'!$A$1:$A$65536,$A86))</f>
        <v>0</v>
      </c>
      <c r="I86" s="82"/>
      <c r="J86" s="62"/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64" t="str">
        <f t="shared" si="17"/>
        <v>A</v>
      </c>
      <c r="Q86" s="64">
        <f t="shared" si="9"/>
        <v>3</v>
      </c>
      <c r="R86" s="78" t="str">
        <f t="shared" si="10"/>
        <v>NO</v>
      </c>
      <c r="S86" s="79">
        <v>1</v>
      </c>
      <c r="T86" s="80">
        <v>2</v>
      </c>
      <c r="U86" s="7"/>
      <c r="V86" s="68">
        <f t="shared" si="11"/>
        <v>0</v>
      </c>
      <c r="W86" s="69">
        <f t="shared" si="12"/>
        <v>0</v>
      </c>
      <c r="X86" s="70">
        <f t="shared" si="13"/>
        <v>0</v>
      </c>
      <c r="Y86" s="69">
        <f t="shared" si="14"/>
        <v>0</v>
      </c>
      <c r="Z86" s="71">
        <f t="shared" si="15"/>
        <v>0</v>
      </c>
      <c r="AA86" s="72">
        <f t="shared" si="16"/>
        <v>0</v>
      </c>
    </row>
    <row r="87" spans="1:27" s="73" customFormat="1" ht="15.75" hidden="1" customHeight="1" x14ac:dyDescent="0.2">
      <c r="A87" s="74" t="s">
        <v>111</v>
      </c>
      <c r="B87" s="74"/>
      <c r="C87" s="75" t="str">
        <f>IFERROR(INDEX('[1]Balanza Egresos'!A$1:C$65536,MATCH(A87,'[1]Balanza Egresos'!A$1:A$65536,0),2),"SIN CUENTA")</f>
        <v>SIN CUENTA</v>
      </c>
      <c r="D87" s="60">
        <f>IF($P87="A",SUMIFS(D88:D$180,$A88:$A$180,LEFT($A87,$Q87)&amp;"*",$P88:$P$180,"R"),SUMIFS('[1]Balanza Egresos'!$E$1:$E$65536,'[1]Balanza Egresos'!$A$1:$A$65536,$A87))</f>
        <v>0</v>
      </c>
      <c r="E87" s="60">
        <f>IF($P87="A",SUMIFS(E88:E$180,$A88:$A$180,LEFT($A87,$Q87)&amp;"*",$P88:$P$180,"R"),((H87/[1]Parametros!$E$12)*12)+$I87)</f>
        <v>0</v>
      </c>
      <c r="F87" s="60">
        <f>IF($P87="A",SUMIFS(F88:F$1042,$A88:$A$1042,LEFT($A87,$Q87)&amp;"*",$P88:$P$1042,"R"),K87+L87+M87+N87+O87)</f>
        <v>0</v>
      </c>
      <c r="G87" s="85"/>
      <c r="H87" s="60">
        <f>IF($P87="A",SUMIFS(H88:H$180,$A88:$A$180,LEFT($A87,$Q87)&amp;"*",$P88:$P$180,"R"),SUMIFS('[1]Balanza Egresos'!$T$1:$T$65536,'[1]Balanza Egresos'!$A$1:$A$65536,$A87))</f>
        <v>0</v>
      </c>
      <c r="I87" s="82"/>
      <c r="J87" s="62"/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64" t="str">
        <f t="shared" si="17"/>
        <v>R</v>
      </c>
      <c r="Q87" s="64">
        <f t="shared" ref="Q87:Q150" si="18">IF(RIGHT(A87,4)="0000",1,IF(RIGHT(A87,3)="000",2,IF(RIGHT(A87,2)="00",3,4)))</f>
        <v>4</v>
      </c>
      <c r="R87" s="78" t="str">
        <f t="shared" si="10"/>
        <v>NO</v>
      </c>
      <c r="S87" s="79">
        <v>1</v>
      </c>
      <c r="T87" s="80">
        <v>2</v>
      </c>
      <c r="U87" s="7"/>
      <c r="V87" s="68">
        <f t="shared" si="11"/>
        <v>0</v>
      </c>
      <c r="W87" s="69">
        <f t="shared" si="12"/>
        <v>0</v>
      </c>
      <c r="X87" s="70">
        <f t="shared" si="13"/>
        <v>0</v>
      </c>
      <c r="Y87" s="69">
        <f t="shared" si="14"/>
        <v>0</v>
      </c>
      <c r="Z87" s="71">
        <f t="shared" si="15"/>
        <v>0</v>
      </c>
      <c r="AA87" s="72">
        <f t="shared" si="16"/>
        <v>0</v>
      </c>
    </row>
    <row r="88" spans="1:27" s="73" customFormat="1" ht="15.75" hidden="1" customHeight="1" x14ac:dyDescent="0.2">
      <c r="A88" s="74" t="s">
        <v>112</v>
      </c>
      <c r="B88" s="74"/>
      <c r="C88" s="75" t="str">
        <f>IFERROR(INDEX('[1]Balanza Egresos'!A$1:C$65536,MATCH(A88,'[1]Balanza Egresos'!A$1:A$65536,0),2),"SIN CUENTA")</f>
        <v>SIN CUENTA</v>
      </c>
      <c r="D88" s="60">
        <f>IF($P88="A",SUMIFS(D89:D$180,$A89:$A$180,LEFT($A88,$Q88)&amp;"*",$P89:$P$180,"R"),SUMIFS('[1]Balanza Egresos'!$E$1:$E$65536,'[1]Balanza Egresos'!$A$1:$A$65536,$A88))</f>
        <v>0</v>
      </c>
      <c r="E88" s="60">
        <f>IF($P88="A",SUMIFS(E89:E$180,$A89:$A$180,LEFT($A88,$Q88)&amp;"*",$P89:$P$180,"R"),((H88/[1]Parametros!$E$12)*12)+$I88)</f>
        <v>0</v>
      </c>
      <c r="F88" s="60">
        <f>IF($P88="A",SUMIFS(F89:F$1042,$A89:$A$1042,LEFT($A88,$Q88)&amp;"*",$P89:$P$1042,"R"),K88+L88+M88+N88+O88)</f>
        <v>0</v>
      </c>
      <c r="G88" s="85"/>
      <c r="H88" s="60">
        <f>IF($P88="A",SUMIFS(H89:H$180,$A89:$A$180,LEFT($A88,$Q88)&amp;"*",$P89:$P$180,"R"),SUMIFS('[1]Balanza Egresos'!$T$1:$T$65536,'[1]Balanza Egresos'!$A$1:$A$65536,$A88))</f>
        <v>0</v>
      </c>
      <c r="I88" s="82"/>
      <c r="J88" s="62"/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64" t="str">
        <f t="shared" si="17"/>
        <v>A</v>
      </c>
      <c r="Q88" s="64">
        <f t="shared" si="18"/>
        <v>3</v>
      </c>
      <c r="R88" s="78" t="str">
        <f t="shared" si="10"/>
        <v>NO</v>
      </c>
      <c r="S88" s="79">
        <v>1</v>
      </c>
      <c r="T88" s="80">
        <v>2</v>
      </c>
      <c r="U88" s="7"/>
      <c r="V88" s="68">
        <f t="shared" si="11"/>
        <v>0</v>
      </c>
      <c r="W88" s="69">
        <f t="shared" si="12"/>
        <v>0</v>
      </c>
      <c r="X88" s="70">
        <f t="shared" si="13"/>
        <v>0</v>
      </c>
      <c r="Y88" s="69">
        <f t="shared" si="14"/>
        <v>0</v>
      </c>
      <c r="Z88" s="71">
        <f t="shared" si="15"/>
        <v>0</v>
      </c>
      <c r="AA88" s="72">
        <f t="shared" si="16"/>
        <v>0</v>
      </c>
    </row>
    <row r="89" spans="1:27" s="73" customFormat="1" ht="15.75" hidden="1" customHeight="1" x14ac:dyDescent="0.2">
      <c r="A89" s="74" t="s">
        <v>113</v>
      </c>
      <c r="B89" s="74"/>
      <c r="C89" s="75" t="str">
        <f>IFERROR(INDEX('[1]Balanza Egresos'!A$1:C$65536,MATCH(A89,'[1]Balanza Egresos'!A$1:A$65536,0),2),"SIN CUENTA")</f>
        <v>SIN CUENTA</v>
      </c>
      <c r="D89" s="60">
        <f>IF($P89="A",SUMIFS(D90:D$180,$A90:$A$180,LEFT($A89,$Q89)&amp;"*",$P90:$P$180,"R"),SUMIFS('[1]Balanza Egresos'!$E$1:$E$65536,'[1]Balanza Egresos'!$A$1:$A$65536,$A89))</f>
        <v>0</v>
      </c>
      <c r="E89" s="60">
        <f>IF($P89="A",SUMIFS(E90:E$180,$A90:$A$180,LEFT($A89,$Q89)&amp;"*",$P90:$P$180,"R"),((H89/[1]Parametros!$E$12)*12)+$I89)</f>
        <v>0</v>
      </c>
      <c r="F89" s="60">
        <f>IF($P89="A",SUMIFS(F90:F$1042,$A90:$A$1042,LEFT($A89,$Q89)&amp;"*",$P90:$P$1042,"R"),K89+L89+M89+N89+O89)</f>
        <v>0</v>
      </c>
      <c r="G89" s="85"/>
      <c r="H89" s="60">
        <f>IF($P89="A",SUMIFS(H90:H$180,$A90:$A$180,LEFT($A89,$Q89)&amp;"*",$P90:$P$180,"R"),SUMIFS('[1]Balanza Egresos'!$T$1:$T$65536,'[1]Balanza Egresos'!$A$1:$A$65536,$A89))</f>
        <v>0</v>
      </c>
      <c r="I89" s="82"/>
      <c r="J89" s="62"/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64" t="str">
        <f t="shared" si="17"/>
        <v>R</v>
      </c>
      <c r="Q89" s="64">
        <f t="shared" si="18"/>
        <v>4</v>
      </c>
      <c r="R89" s="78" t="str">
        <f t="shared" si="10"/>
        <v>NO</v>
      </c>
      <c r="S89" s="79">
        <v>1</v>
      </c>
      <c r="T89" s="80">
        <v>2</v>
      </c>
      <c r="U89" s="7"/>
      <c r="V89" s="68">
        <f t="shared" si="11"/>
        <v>0</v>
      </c>
      <c r="W89" s="69">
        <f t="shared" si="12"/>
        <v>0</v>
      </c>
      <c r="X89" s="70">
        <f t="shared" si="13"/>
        <v>0</v>
      </c>
      <c r="Y89" s="69">
        <f t="shared" si="14"/>
        <v>0</v>
      </c>
      <c r="Z89" s="71">
        <f t="shared" si="15"/>
        <v>0</v>
      </c>
      <c r="AA89" s="72">
        <f t="shared" si="16"/>
        <v>0</v>
      </c>
    </row>
    <row r="90" spans="1:27" s="73" customFormat="1" ht="15.75" hidden="1" customHeight="1" x14ac:dyDescent="0.2">
      <c r="A90" s="74" t="s">
        <v>114</v>
      </c>
      <c r="B90" s="74"/>
      <c r="C90" s="75" t="str">
        <f>IFERROR(INDEX('[1]Balanza Egresos'!A$1:C$65536,MATCH(A90,'[1]Balanza Egresos'!A$1:A$65536,0),2),"SIN CUENTA")</f>
        <v>SIN CUENTA</v>
      </c>
      <c r="D90" s="60">
        <f>IF($P90="A",SUMIFS(D91:D$180,$A91:$A$180,LEFT($A90,$Q90)&amp;"*",$P91:$P$180,"R"),SUMIFS('[1]Balanza Egresos'!$E$1:$E$65536,'[1]Balanza Egresos'!$A$1:$A$65536,$A90))</f>
        <v>0</v>
      </c>
      <c r="E90" s="60">
        <f>IF($P90="A",SUMIFS(E91:E$180,$A91:$A$180,LEFT($A90,$Q90)&amp;"*",$P91:$P$180,"R"),((H90/[1]Parametros!$E$12)*12)+$I90)</f>
        <v>0</v>
      </c>
      <c r="F90" s="60">
        <f>IF($P90="A",SUMIFS(F91:F$1042,$A91:$A$1042,LEFT($A90,$Q90)&amp;"*",$P91:$P$1042,"R"),K90+L90+M90+N90+O90)</f>
        <v>0</v>
      </c>
      <c r="G90" s="85"/>
      <c r="H90" s="60">
        <f>IF($P90="A",SUMIFS(H91:H$180,$A91:$A$180,LEFT($A90,$Q90)&amp;"*",$P91:$P$180,"R"),SUMIFS('[1]Balanza Egresos'!$T$1:$T$65536,'[1]Balanza Egresos'!$A$1:$A$65536,$A90))</f>
        <v>0</v>
      </c>
      <c r="I90" s="82"/>
      <c r="J90" s="62"/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64" t="str">
        <f t="shared" si="17"/>
        <v>A</v>
      </c>
      <c r="Q90" s="64">
        <f t="shared" si="18"/>
        <v>3</v>
      </c>
      <c r="R90" s="78" t="str">
        <f t="shared" si="10"/>
        <v>NO</v>
      </c>
      <c r="S90" s="79">
        <v>1</v>
      </c>
      <c r="T90" s="80">
        <v>5</v>
      </c>
      <c r="U90" s="7"/>
      <c r="V90" s="68">
        <f t="shared" si="11"/>
        <v>0</v>
      </c>
      <c r="W90" s="69">
        <f t="shared" si="12"/>
        <v>0</v>
      </c>
      <c r="X90" s="70">
        <f t="shared" si="13"/>
        <v>0</v>
      </c>
      <c r="Y90" s="69">
        <f t="shared" si="14"/>
        <v>0</v>
      </c>
      <c r="Z90" s="71">
        <f t="shared" si="15"/>
        <v>0</v>
      </c>
      <c r="AA90" s="72">
        <f t="shared" si="16"/>
        <v>0</v>
      </c>
    </row>
    <row r="91" spans="1:27" s="73" customFormat="1" ht="15.75" hidden="1" customHeight="1" x14ac:dyDescent="0.2">
      <c r="A91" s="74" t="s">
        <v>115</v>
      </c>
      <c r="B91" s="74"/>
      <c r="C91" s="75" t="str">
        <f>IFERROR(INDEX('[1]Balanza Egresos'!A$1:C$65536,MATCH(A91,'[1]Balanza Egresos'!A$1:A$65536,0),2),"SIN CUENTA")</f>
        <v>SIN CUENTA</v>
      </c>
      <c r="D91" s="60">
        <f>IF($P91="A",SUMIFS(D92:D$180,$A92:$A$180,LEFT($A91,$Q91)&amp;"*",$P92:$P$180,"R"),SUMIFS('[1]Balanza Egresos'!$E$1:$E$65536,'[1]Balanza Egresos'!$A$1:$A$65536,$A91))</f>
        <v>0</v>
      </c>
      <c r="E91" s="60">
        <f>IF($P91="A",SUMIFS(E92:E$180,$A92:$A$180,LEFT($A91,$Q91)&amp;"*",$P92:$P$180,"R"),((H91/[1]Parametros!$E$12)*12)+$I91)</f>
        <v>0</v>
      </c>
      <c r="F91" s="60">
        <f>IF($P91="A",SUMIFS(F92:F$1042,$A92:$A$1042,LEFT($A91,$Q91)&amp;"*",$P92:$P$1042,"R"),K91+L91+M91+N91+O91)</f>
        <v>0</v>
      </c>
      <c r="G91" s="85"/>
      <c r="H91" s="60">
        <f>IF($P91="A",SUMIFS(H92:H$180,$A92:$A$180,LEFT($A91,$Q91)&amp;"*",$P92:$P$180,"R"),SUMIFS('[1]Balanza Egresos'!$T$1:$T$65536,'[1]Balanza Egresos'!$A$1:$A$65536,$A91))</f>
        <v>0</v>
      </c>
      <c r="I91" s="77">
        <f>SUM(I92:I93)</f>
        <v>0</v>
      </c>
      <c r="J91" s="62"/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4" t="str">
        <f t="shared" si="17"/>
        <v>R</v>
      </c>
      <c r="Q91" s="64">
        <f t="shared" si="18"/>
        <v>4</v>
      </c>
      <c r="R91" s="78" t="str">
        <f t="shared" si="10"/>
        <v>NO</v>
      </c>
      <c r="S91" s="79">
        <v>1</v>
      </c>
      <c r="T91" s="80" t="s">
        <v>23</v>
      </c>
      <c r="U91" s="7"/>
      <c r="V91" s="68">
        <f t="shared" si="11"/>
        <v>0</v>
      </c>
      <c r="W91" s="69">
        <f t="shared" si="12"/>
        <v>0</v>
      </c>
      <c r="X91" s="70">
        <f t="shared" si="13"/>
        <v>0</v>
      </c>
      <c r="Y91" s="69">
        <f t="shared" si="14"/>
        <v>0</v>
      </c>
      <c r="Z91" s="71">
        <f t="shared" si="15"/>
        <v>0</v>
      </c>
      <c r="AA91" s="72">
        <f t="shared" si="16"/>
        <v>0</v>
      </c>
    </row>
    <row r="92" spans="1:27" s="73" customFormat="1" ht="15.75" customHeight="1" x14ac:dyDescent="0.2">
      <c r="A92" s="74" t="s">
        <v>116</v>
      </c>
      <c r="B92" s="74"/>
      <c r="C92" s="75" t="s">
        <v>117</v>
      </c>
      <c r="D92" s="60">
        <f>IF($P92="A",SUMIFS(D93:D$180,$A93:$A$180,LEFT($A92,$Q92)&amp;"*",$P93:$P$180,"R"),SUMIFS('[1]Balanza Egresos'!$E$1:$E$65536,'[1]Balanza Egresos'!$A$1:$A$65536,$A92))</f>
        <v>0</v>
      </c>
      <c r="E92" s="60">
        <f>IF($P92="A",SUMIFS(E93:E$180,$A93:$A$180,LEFT($A92,$Q92)&amp;"*",$P93:$P$180,"R"),((H92/[1]Parametros!$E$12)*12)+$I92)</f>
        <v>0</v>
      </c>
      <c r="F92" s="60">
        <f>IF($P92="A",SUMIFS(F93:F$1042,$A93:$A$1042,LEFT($A92,$Q92)&amp;"*",$P93:$P$1042,"R"),K92+L92+M92+N92+O92)</f>
        <v>3000000</v>
      </c>
      <c r="G92" s="85"/>
      <c r="H92" s="60">
        <f>IF($P92="A",SUMIFS(H93:H$180,$A93:$A$180,LEFT($A92,$Q92)&amp;"*",$P93:$P$180,"R"),SUMIFS('[1]Balanza Egresos'!$T$1:$T$65536,'[1]Balanza Egresos'!$A$1:$A$65536,$A92))</f>
        <v>0</v>
      </c>
      <c r="I92" s="82"/>
      <c r="J92" s="62"/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64" t="str">
        <f t="shared" si="17"/>
        <v>A</v>
      </c>
      <c r="Q92" s="64">
        <f t="shared" si="18"/>
        <v>2</v>
      </c>
      <c r="R92" s="78" t="str">
        <f t="shared" si="10"/>
        <v>SI</v>
      </c>
      <c r="S92" s="79">
        <v>1</v>
      </c>
      <c r="T92" s="80">
        <v>2</v>
      </c>
      <c r="U92" s="7"/>
      <c r="V92" s="68">
        <f t="shared" si="11"/>
        <v>0</v>
      </c>
      <c r="W92" s="69">
        <f t="shared" si="12"/>
        <v>0</v>
      </c>
      <c r="X92" s="70">
        <f t="shared" si="13"/>
        <v>3000000</v>
      </c>
      <c r="Y92" s="69">
        <f t="shared" si="14"/>
        <v>0</v>
      </c>
      <c r="Z92" s="71">
        <f t="shared" si="15"/>
        <v>3000000</v>
      </c>
      <c r="AA92" s="72">
        <f t="shared" si="16"/>
        <v>0</v>
      </c>
    </row>
    <row r="93" spans="1:27" s="73" customFormat="1" ht="15" x14ac:dyDescent="0.2">
      <c r="A93" s="74" t="s">
        <v>118</v>
      </c>
      <c r="B93" s="74"/>
      <c r="C93" s="75" t="s">
        <v>119</v>
      </c>
      <c r="D93" s="60">
        <f>IF($P93="A",SUMIFS(D94:D$180,$A94:$A$180,LEFT($A93,$Q93)&amp;"*",$P94:$P$180,"R"),SUMIFS('[1]Balanza Egresos'!$E$1:$E$65536,'[1]Balanza Egresos'!$A$1:$A$65536,$A93))</f>
        <v>0</v>
      </c>
      <c r="E93" s="60">
        <f>IF($P93="A",SUMIFS(E94:E$180,$A94:$A$180,LEFT($A93,$Q93)&amp;"*",$P94:$P$180,"R"),((H93/[1]Parametros!$E$12)*12)+$I93)</f>
        <v>0</v>
      </c>
      <c r="F93" s="60">
        <f>IF($P93="A",SUMIFS(F94:F$1042,$A94:$A$1042,LEFT($A93,$Q93)&amp;"*",$P94:$P$1042,"R"),K93+L93+M93+N93+O93)</f>
        <v>3000000</v>
      </c>
      <c r="G93" s="85"/>
      <c r="H93" s="60">
        <f>IF($P93="A",SUMIFS(H94:H$180,$A94:$A$180,LEFT($A93,$Q93)&amp;"*",$P94:$P$180,"R"),SUMIFS('[1]Balanza Egresos'!$T$1:$T$65536,'[1]Balanza Egresos'!$A$1:$A$65536,$A93))</f>
        <v>0</v>
      </c>
      <c r="I93" s="82"/>
      <c r="J93" s="62"/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64" t="str">
        <f t="shared" si="17"/>
        <v>A</v>
      </c>
      <c r="Q93" s="64">
        <f t="shared" si="18"/>
        <v>3</v>
      </c>
      <c r="R93" s="78" t="str">
        <f t="shared" si="10"/>
        <v>SI</v>
      </c>
      <c r="S93" s="79">
        <v>1</v>
      </c>
      <c r="T93" s="80">
        <v>2</v>
      </c>
      <c r="U93" s="7"/>
      <c r="V93" s="68">
        <f t="shared" si="11"/>
        <v>0</v>
      </c>
      <c r="W93" s="69">
        <f t="shared" si="12"/>
        <v>0</v>
      </c>
      <c r="X93" s="70">
        <f t="shared" si="13"/>
        <v>3000000</v>
      </c>
      <c r="Y93" s="69">
        <f t="shared" si="14"/>
        <v>0</v>
      </c>
      <c r="Z93" s="71">
        <f t="shared" si="15"/>
        <v>3000000</v>
      </c>
      <c r="AA93" s="72">
        <f t="shared" si="16"/>
        <v>0</v>
      </c>
    </row>
    <row r="94" spans="1:27" s="73" customFormat="1" ht="15.75" customHeight="1" x14ac:dyDescent="0.2">
      <c r="A94" s="74" t="s">
        <v>120</v>
      </c>
      <c r="B94" s="74"/>
      <c r="C94" s="75" t="s">
        <v>121</v>
      </c>
      <c r="D94" s="60">
        <f>IF($P94="A",SUMIFS(D95:D$180,$A95:$A$180,LEFT($A94,$Q94)&amp;"*",$P95:$P$180,"R"),SUMIFS('[1]Balanza Egresos'!$E$1:$E$65536,'[1]Balanza Egresos'!$A$1:$A$65536,$A94))</f>
        <v>0</v>
      </c>
      <c r="E94" s="60">
        <f>IF($P94="A",SUMIFS(E95:E$180,$A95:$A$180,LEFT($A94,$Q94)&amp;"*",$P95:$P$180,"R"),((H94/[1]Parametros!$E$12)*12)+$I94)</f>
        <v>0</v>
      </c>
      <c r="F94" s="60">
        <f>IF($P94="A",SUMIFS(F95:F$1042,$A95:$A$1042,LEFT($A94,$Q94)&amp;"*",$P95:$P$1042,"R"),K94+L94+M94+N94+O94)</f>
        <v>3000000</v>
      </c>
      <c r="G94" s="85" t="s">
        <v>122</v>
      </c>
      <c r="H94" s="60">
        <f>IF($P94="A",SUMIFS(H95:H$180,$A95:$A$180,LEFT($A94,$Q94)&amp;"*",$P95:$P$180,"R"),SUMIFS('[1]Balanza Egresos'!$T$1:$T$65536,'[1]Balanza Egresos'!$A$1:$A$65536,$A94))</f>
        <v>0</v>
      </c>
      <c r="I94" s="77">
        <f>I95+I97+I101+I104+I107</f>
        <v>0</v>
      </c>
      <c r="J94" s="62"/>
      <c r="K94" s="77">
        <v>3000000</v>
      </c>
      <c r="L94" s="77">
        <v>0</v>
      </c>
      <c r="M94" s="77">
        <v>0</v>
      </c>
      <c r="N94" s="77">
        <v>0</v>
      </c>
      <c r="O94" s="77">
        <v>0</v>
      </c>
      <c r="P94" s="64" t="str">
        <f t="shared" si="17"/>
        <v>R</v>
      </c>
      <c r="Q94" s="64">
        <f t="shared" si="18"/>
        <v>4</v>
      </c>
      <c r="R94" s="78" t="str">
        <f t="shared" si="10"/>
        <v>SI</v>
      </c>
      <c r="S94" s="79">
        <v>1</v>
      </c>
      <c r="T94" s="80" t="s">
        <v>23</v>
      </c>
      <c r="U94" s="7"/>
      <c r="V94" s="68">
        <f t="shared" si="11"/>
        <v>0</v>
      </c>
      <c r="W94" s="69">
        <f t="shared" si="12"/>
        <v>0</v>
      </c>
      <c r="X94" s="70">
        <f t="shared" si="13"/>
        <v>3000000</v>
      </c>
      <c r="Y94" s="69">
        <f t="shared" si="14"/>
        <v>0</v>
      </c>
      <c r="Z94" s="71">
        <f t="shared" si="15"/>
        <v>3000000</v>
      </c>
      <c r="AA94" s="72">
        <f t="shared" si="16"/>
        <v>0</v>
      </c>
    </row>
    <row r="95" spans="1:27" s="73" customFormat="1" ht="15.75" hidden="1" customHeight="1" x14ac:dyDescent="0.2">
      <c r="A95" s="74" t="s">
        <v>123</v>
      </c>
      <c r="B95" s="74"/>
      <c r="C95" s="75" t="str">
        <f>IFERROR(INDEX('[1]Balanza Egresos'!A$1:C$65536,MATCH(A95,'[1]Balanza Egresos'!A$1:A$65536,0),2),"SIN CUENTA")</f>
        <v>SIN CUENTA</v>
      </c>
      <c r="D95" s="60">
        <f>IF($P95="A",SUMIFS(D96:D$180,$A96:$A$180,LEFT($A95,$Q95)&amp;"*",$P96:$P$180,"R"),SUMIFS('[1]Balanza Egresos'!$E$1:$E$65536,'[1]Balanza Egresos'!$A$1:$A$65536,$A95))</f>
        <v>0</v>
      </c>
      <c r="E95" s="60">
        <f>IF($P95="A",SUMIFS(E96:E$180,$A96:$A$180,LEFT($A95,$Q95)&amp;"*",$P96:$P$180,"R"),((H95/[1]Parametros!$E$12)*12)+$I95)</f>
        <v>0</v>
      </c>
      <c r="F95" s="60">
        <f>IF($P95="A",SUMIFS(F96:F$1042,$A96:$A$1042,LEFT($A95,$Q95)&amp;"*",$P96:$P$1042,"R"),K95+L95+M95+N95+O95)</f>
        <v>0</v>
      </c>
      <c r="G95" s="85"/>
      <c r="H95" s="60">
        <f>IF($P95="A",SUMIFS(H96:H$180,$A96:$A$180,LEFT($A95,$Q95)&amp;"*",$P96:$P$180,"R"),SUMIFS('[1]Balanza Egresos'!$T$1:$T$65536,'[1]Balanza Egresos'!$A$1:$A$65536,$A95))</f>
        <v>0</v>
      </c>
      <c r="I95" s="77">
        <f>I96</f>
        <v>0</v>
      </c>
      <c r="J95" s="62"/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4" t="str">
        <f t="shared" si="17"/>
        <v>A</v>
      </c>
      <c r="Q95" s="64">
        <f t="shared" si="18"/>
        <v>3</v>
      </c>
      <c r="R95" s="78" t="str">
        <f t="shared" si="10"/>
        <v>NO</v>
      </c>
      <c r="S95" s="79">
        <v>1</v>
      </c>
      <c r="T95" s="80" t="s">
        <v>23</v>
      </c>
      <c r="U95" s="7"/>
      <c r="V95" s="68">
        <f t="shared" si="11"/>
        <v>0</v>
      </c>
      <c r="W95" s="69">
        <f t="shared" si="12"/>
        <v>0</v>
      </c>
      <c r="X95" s="70">
        <f t="shared" si="13"/>
        <v>0</v>
      </c>
      <c r="Y95" s="69">
        <f t="shared" si="14"/>
        <v>0</v>
      </c>
      <c r="Z95" s="71">
        <f t="shared" si="15"/>
        <v>0</v>
      </c>
      <c r="AA95" s="72">
        <f t="shared" si="16"/>
        <v>0</v>
      </c>
    </row>
    <row r="96" spans="1:27" s="73" customFormat="1" ht="15.75" hidden="1" customHeight="1" x14ac:dyDescent="0.2">
      <c r="A96" s="74" t="s">
        <v>124</v>
      </c>
      <c r="B96" s="74"/>
      <c r="C96" s="75" t="str">
        <f>IFERROR(INDEX('[1]Balanza Egresos'!A$1:C$65536,MATCH(A96,'[1]Balanza Egresos'!A$1:A$65536,0),2),"SIN CUENTA")</f>
        <v>SIN CUENTA</v>
      </c>
      <c r="D96" s="60">
        <f>IF($P96="A",SUMIFS(D97:D$180,$A97:$A$180,LEFT($A96,$Q96)&amp;"*",$P97:$P$180,"R"),SUMIFS('[1]Balanza Egresos'!$E$1:$E$65536,'[1]Balanza Egresos'!$A$1:$A$65536,$A96))</f>
        <v>0</v>
      </c>
      <c r="E96" s="60">
        <f>IF($P96="A",SUMIFS(E97:E$180,$A97:$A$180,LEFT($A96,$Q96)&amp;"*",$P97:$P$180,"R"),((H96/[1]Parametros!$E$12)*12)+$I96)</f>
        <v>0</v>
      </c>
      <c r="F96" s="60">
        <f>IF($P96="A",SUMIFS(F97:F$1042,$A97:$A$1042,LEFT($A96,$Q96)&amp;"*",$P97:$P$1042,"R"),K96+L96+M96+N96+O96)</f>
        <v>0</v>
      </c>
      <c r="G96" s="85"/>
      <c r="H96" s="60">
        <f>IF($P96="A",SUMIFS(H97:H$180,$A97:$A$180,LEFT($A96,$Q96)&amp;"*",$P97:$P$180,"R"),SUMIFS('[1]Balanza Egresos'!$T$1:$T$65536,'[1]Balanza Egresos'!$A$1:$A$65536,$A96))</f>
        <v>0</v>
      </c>
      <c r="I96" s="82"/>
      <c r="J96" s="62"/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64" t="str">
        <f t="shared" si="17"/>
        <v>R</v>
      </c>
      <c r="Q96" s="64">
        <f t="shared" si="18"/>
        <v>4</v>
      </c>
      <c r="R96" s="78" t="str">
        <f t="shared" si="10"/>
        <v>NO</v>
      </c>
      <c r="S96" s="79">
        <v>1</v>
      </c>
      <c r="T96" s="80">
        <v>2</v>
      </c>
      <c r="U96" s="7"/>
      <c r="V96" s="68">
        <f t="shared" si="11"/>
        <v>0</v>
      </c>
      <c r="W96" s="69">
        <f t="shared" si="12"/>
        <v>0</v>
      </c>
      <c r="X96" s="70">
        <f t="shared" si="13"/>
        <v>0</v>
      </c>
      <c r="Y96" s="69">
        <f t="shared" si="14"/>
        <v>0</v>
      </c>
      <c r="Z96" s="71">
        <f t="shared" si="15"/>
        <v>0</v>
      </c>
      <c r="AA96" s="72">
        <f t="shared" si="16"/>
        <v>0</v>
      </c>
    </row>
    <row r="97" spans="1:27" s="73" customFormat="1" ht="15.75" hidden="1" customHeight="1" x14ac:dyDescent="0.2">
      <c r="A97" s="74" t="s">
        <v>125</v>
      </c>
      <c r="B97" s="74"/>
      <c r="C97" s="75" t="str">
        <f>IFERROR(INDEX('[1]Balanza Egresos'!A$1:C$65536,MATCH(A97,'[1]Balanza Egresos'!A$1:A$65536,0),2),"SIN CUENTA")</f>
        <v>SIN CUENTA</v>
      </c>
      <c r="D97" s="60">
        <f>IF($P97="A",SUMIFS(D98:D$180,$A98:$A$180,LEFT($A97,$Q97)&amp;"*",$P98:$P$180,"R"),SUMIFS('[1]Balanza Egresos'!$E$1:$E$65536,'[1]Balanza Egresos'!$A$1:$A$65536,$A97))</f>
        <v>0</v>
      </c>
      <c r="E97" s="60">
        <f>IF($P97="A",SUMIFS(E98:E$180,$A98:$A$180,LEFT($A97,$Q97)&amp;"*",$P98:$P$180,"R"),((H97/[1]Parametros!$E$12)*12)+$I97)</f>
        <v>0</v>
      </c>
      <c r="F97" s="60">
        <f>IF($P97="A",SUMIFS(F98:F$1042,$A98:$A$1042,LEFT($A97,$Q97)&amp;"*",$P98:$P$1042,"R"),K97+L97+M97+N97+O97)</f>
        <v>0</v>
      </c>
      <c r="G97" s="85"/>
      <c r="H97" s="60">
        <f>IF($P97="A",SUMIFS(H98:H$180,$A98:$A$180,LEFT($A97,$Q97)&amp;"*",$P98:$P$180,"R"),SUMIFS('[1]Balanza Egresos'!$T$1:$T$65536,'[1]Balanza Egresos'!$A$1:$A$65536,$A97))</f>
        <v>0</v>
      </c>
      <c r="I97" s="77">
        <f>SUM(I98:I100)</f>
        <v>0</v>
      </c>
      <c r="J97" s="62"/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64" t="str">
        <f t="shared" si="17"/>
        <v>A</v>
      </c>
      <c r="Q97" s="64">
        <f t="shared" si="18"/>
        <v>3</v>
      </c>
      <c r="R97" s="78" t="str">
        <f t="shared" si="10"/>
        <v>NO</v>
      </c>
      <c r="S97" s="79">
        <v>1</v>
      </c>
      <c r="T97" s="80" t="s">
        <v>23</v>
      </c>
      <c r="U97" s="7"/>
      <c r="V97" s="68">
        <f t="shared" si="11"/>
        <v>0</v>
      </c>
      <c r="W97" s="69">
        <f t="shared" si="12"/>
        <v>0</v>
      </c>
      <c r="X97" s="70">
        <f t="shared" si="13"/>
        <v>0</v>
      </c>
      <c r="Y97" s="69">
        <f t="shared" si="14"/>
        <v>0</v>
      </c>
      <c r="Z97" s="71">
        <f t="shared" si="15"/>
        <v>0</v>
      </c>
      <c r="AA97" s="72">
        <f t="shared" si="16"/>
        <v>0</v>
      </c>
    </row>
    <row r="98" spans="1:27" s="73" customFormat="1" ht="15.75" hidden="1" customHeight="1" x14ac:dyDescent="0.2">
      <c r="A98" s="74" t="s">
        <v>126</v>
      </c>
      <c r="B98" s="74"/>
      <c r="C98" s="75" t="str">
        <f>IFERROR(INDEX('[1]Balanza Egresos'!A$1:C$65536,MATCH(A98,'[1]Balanza Egresos'!A$1:A$65536,0),2),"SIN CUENTA")</f>
        <v>SIN CUENTA</v>
      </c>
      <c r="D98" s="60">
        <f>IF($P98="A",SUMIFS(D99:D$180,$A99:$A$180,LEFT($A98,$Q98)&amp;"*",$P99:$P$180,"R"),SUMIFS('[1]Balanza Egresos'!$E$1:$E$65536,'[1]Balanza Egresos'!$A$1:$A$65536,$A98))</f>
        <v>0</v>
      </c>
      <c r="E98" s="60">
        <f>IF($P98="A",SUMIFS(E99:E$180,$A99:$A$180,LEFT($A98,$Q98)&amp;"*",$P99:$P$180,"R"),((H98/[1]Parametros!$E$12)*12)+$I98)</f>
        <v>0</v>
      </c>
      <c r="F98" s="60">
        <f>IF($P98="A",SUMIFS(F99:F$1042,$A99:$A$1042,LEFT($A98,$Q98)&amp;"*",$P99:$P$1042,"R"),K98+L98+M98+N98+O98)</f>
        <v>0</v>
      </c>
      <c r="G98" s="85"/>
      <c r="H98" s="60">
        <f>IF($P98="A",SUMIFS(H99:H$180,$A99:$A$180,LEFT($A98,$Q98)&amp;"*",$P99:$P$180,"R"),SUMIFS('[1]Balanza Egresos'!$T$1:$T$65536,'[1]Balanza Egresos'!$A$1:$A$65536,$A98))</f>
        <v>0</v>
      </c>
      <c r="I98" s="82"/>
      <c r="J98" s="62"/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64" t="str">
        <f t="shared" si="17"/>
        <v>R</v>
      </c>
      <c r="Q98" s="64">
        <f t="shared" si="18"/>
        <v>4</v>
      </c>
      <c r="R98" s="78" t="str">
        <f t="shared" si="10"/>
        <v>NO</v>
      </c>
      <c r="S98" s="79">
        <v>1</v>
      </c>
      <c r="T98" s="80">
        <v>2</v>
      </c>
      <c r="U98" s="7"/>
      <c r="V98" s="68">
        <f t="shared" si="11"/>
        <v>0</v>
      </c>
      <c r="W98" s="69">
        <f t="shared" si="12"/>
        <v>0</v>
      </c>
      <c r="X98" s="70">
        <f t="shared" si="13"/>
        <v>0</v>
      </c>
      <c r="Y98" s="69">
        <f t="shared" si="14"/>
        <v>0</v>
      </c>
      <c r="Z98" s="71">
        <f t="shared" si="15"/>
        <v>0</v>
      </c>
      <c r="AA98" s="72">
        <f t="shared" si="16"/>
        <v>0</v>
      </c>
    </row>
    <row r="99" spans="1:27" s="73" customFormat="1" ht="15.75" hidden="1" customHeight="1" x14ac:dyDescent="0.2">
      <c r="A99" s="74" t="s">
        <v>127</v>
      </c>
      <c r="B99" s="74"/>
      <c r="C99" s="75" t="str">
        <f>IFERROR(INDEX('[1]Balanza Egresos'!A$1:C$65536,MATCH(A99,'[1]Balanza Egresos'!A$1:A$65536,0),2),"SIN CUENTA")</f>
        <v>SIN CUENTA</v>
      </c>
      <c r="D99" s="60">
        <f>IF($P99="A",SUMIFS(D100:D$180,$A100:$A$180,LEFT($A99,$Q99)&amp;"*",$P100:$P$180,"R"),SUMIFS('[1]Balanza Egresos'!$E$1:$E$65536,'[1]Balanza Egresos'!$A$1:$A$65536,$A99))</f>
        <v>0</v>
      </c>
      <c r="E99" s="60">
        <f>IF($P99="A",SUMIFS(E100:E$180,$A100:$A$180,LEFT($A99,$Q99)&amp;"*",$P100:$P$180,"R"),((H99/[1]Parametros!$E$12)*12)+$I99)</f>
        <v>0</v>
      </c>
      <c r="F99" s="60">
        <f>IF($P99="A",SUMIFS(F100:F$1042,$A100:$A$1042,LEFT($A99,$Q99)&amp;"*",$P100:$P$1042,"R"),K99+L99+M99+N99+O99)</f>
        <v>0</v>
      </c>
      <c r="G99" s="85"/>
      <c r="H99" s="60">
        <f>IF($P99="A",SUMIFS(H100:H$180,$A100:$A$180,LEFT($A99,$Q99)&amp;"*",$P100:$P$180,"R"),SUMIFS('[1]Balanza Egresos'!$T$1:$T$65536,'[1]Balanza Egresos'!$A$1:$A$65536,$A99))</f>
        <v>0</v>
      </c>
      <c r="I99" s="82"/>
      <c r="J99" s="62"/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64" t="str">
        <f t="shared" si="17"/>
        <v>A</v>
      </c>
      <c r="Q99" s="64">
        <f t="shared" si="18"/>
        <v>3</v>
      </c>
      <c r="R99" s="78" t="str">
        <f t="shared" si="10"/>
        <v>NO</v>
      </c>
      <c r="S99" s="79">
        <v>1</v>
      </c>
      <c r="T99" s="80">
        <v>2</v>
      </c>
      <c r="U99" s="7"/>
      <c r="V99" s="68">
        <f t="shared" si="11"/>
        <v>0</v>
      </c>
      <c r="W99" s="69">
        <f t="shared" si="12"/>
        <v>0</v>
      </c>
      <c r="X99" s="70">
        <f t="shared" si="13"/>
        <v>0</v>
      </c>
      <c r="Y99" s="69">
        <f t="shared" si="14"/>
        <v>0</v>
      </c>
      <c r="Z99" s="71">
        <f t="shared" si="15"/>
        <v>0</v>
      </c>
      <c r="AA99" s="72">
        <f t="shared" si="16"/>
        <v>0</v>
      </c>
    </row>
    <row r="100" spans="1:27" s="73" customFormat="1" ht="15.75" hidden="1" customHeight="1" x14ac:dyDescent="0.2">
      <c r="A100" s="74" t="s">
        <v>128</v>
      </c>
      <c r="B100" s="74"/>
      <c r="C100" s="75" t="str">
        <f>IFERROR(INDEX('[1]Balanza Egresos'!A$1:C$65536,MATCH(A100,'[1]Balanza Egresos'!A$1:A$65536,0),2),"SIN CUENTA")</f>
        <v>SIN CUENTA</v>
      </c>
      <c r="D100" s="60">
        <f>IF($P100="A",SUMIFS(D101:D$180,$A101:$A$180,LEFT($A100,$Q100)&amp;"*",$P101:$P$180,"R"),SUMIFS('[1]Balanza Egresos'!$E$1:$E$65536,'[1]Balanza Egresos'!$A$1:$A$65536,$A100))</f>
        <v>0</v>
      </c>
      <c r="E100" s="60">
        <f>IF($P100="A",SUMIFS(E101:E$180,$A101:$A$180,LEFT($A100,$Q100)&amp;"*",$P101:$P$180,"R"),((H100/[1]Parametros!$E$12)*12)+$I100)</f>
        <v>0</v>
      </c>
      <c r="F100" s="60">
        <f>IF($P100="A",SUMIFS(F101:F$1042,$A101:$A$1042,LEFT($A100,$Q100)&amp;"*",$P101:$P$1042,"R"),K100+L100+M100+N100+O100)</f>
        <v>0</v>
      </c>
      <c r="G100" s="85"/>
      <c r="H100" s="60">
        <f>IF($P100="A",SUMIFS(H101:H$180,$A101:$A$180,LEFT($A100,$Q100)&amp;"*",$P101:$P$180,"R"),SUMIFS('[1]Balanza Egresos'!$T$1:$T$65536,'[1]Balanza Egresos'!$A$1:$A$65536,$A100))</f>
        <v>0</v>
      </c>
      <c r="I100" s="82"/>
      <c r="J100" s="62"/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64" t="str">
        <f t="shared" si="17"/>
        <v>R</v>
      </c>
      <c r="Q100" s="64">
        <f t="shared" si="18"/>
        <v>4</v>
      </c>
      <c r="R100" s="78" t="str">
        <f t="shared" si="10"/>
        <v>NO</v>
      </c>
      <c r="S100" s="79">
        <v>1</v>
      </c>
      <c r="T100" s="80">
        <v>2</v>
      </c>
      <c r="U100" s="7"/>
      <c r="V100" s="68">
        <f t="shared" si="11"/>
        <v>0</v>
      </c>
      <c r="W100" s="69">
        <f t="shared" si="12"/>
        <v>0</v>
      </c>
      <c r="X100" s="70">
        <f t="shared" si="13"/>
        <v>0</v>
      </c>
      <c r="Y100" s="69">
        <f t="shared" si="14"/>
        <v>0</v>
      </c>
      <c r="Z100" s="71">
        <f t="shared" si="15"/>
        <v>0</v>
      </c>
      <c r="AA100" s="72">
        <f t="shared" si="16"/>
        <v>0</v>
      </c>
    </row>
    <row r="101" spans="1:27" s="73" customFormat="1" ht="15.75" hidden="1" customHeight="1" x14ac:dyDescent="0.2">
      <c r="A101" s="74" t="s">
        <v>129</v>
      </c>
      <c r="B101" s="74"/>
      <c r="C101" s="75" t="str">
        <f>IFERROR(INDEX('[1]Balanza Egresos'!A$1:C$65536,MATCH(A101,'[1]Balanza Egresos'!A$1:A$65536,0),2),"SIN CUENTA")</f>
        <v>SIN CUENTA</v>
      </c>
      <c r="D101" s="60">
        <f>IF($P101="A",SUMIFS(D102:D$180,$A102:$A$180,LEFT($A101,$Q101)&amp;"*",$P102:$P$180,"R"),SUMIFS('[1]Balanza Egresos'!$E$1:$E$65536,'[1]Balanza Egresos'!$A$1:$A$65536,$A101))</f>
        <v>0</v>
      </c>
      <c r="E101" s="60">
        <f>IF($P101="A",SUMIFS(E102:E$180,$A102:$A$180,LEFT($A101,$Q101)&amp;"*",$P102:$P$180,"R"),((H101/[1]Parametros!$E$12)*12)+$I101)</f>
        <v>0</v>
      </c>
      <c r="F101" s="60">
        <f>IF($P101="A",SUMIFS(F102:F$1042,$A102:$A$1042,LEFT($A101,$Q101)&amp;"*",$P102:$P$1042,"R"),K101+L101+M101+N101+O101)</f>
        <v>0</v>
      </c>
      <c r="G101" s="85"/>
      <c r="H101" s="60">
        <f>IF($P101="A",SUMIFS(H102:H$180,$A102:$A$180,LEFT($A101,$Q101)&amp;"*",$P102:$P$180,"R"),SUMIFS('[1]Balanza Egresos'!$T$1:$T$65536,'[1]Balanza Egresos'!$A$1:$A$65536,$A101))</f>
        <v>0</v>
      </c>
      <c r="I101" s="77">
        <f>SUM(I102:I103)</f>
        <v>0</v>
      </c>
      <c r="J101" s="62"/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64" t="str">
        <f t="shared" si="17"/>
        <v>R</v>
      </c>
      <c r="Q101" s="64">
        <f t="shared" si="18"/>
        <v>4</v>
      </c>
      <c r="R101" s="78" t="str">
        <f t="shared" si="10"/>
        <v>NO</v>
      </c>
      <c r="S101" s="79">
        <v>1</v>
      </c>
      <c r="T101" s="80" t="s">
        <v>23</v>
      </c>
      <c r="U101" s="7"/>
      <c r="V101" s="68">
        <f t="shared" si="11"/>
        <v>0</v>
      </c>
      <c r="W101" s="69">
        <f t="shared" si="12"/>
        <v>0</v>
      </c>
      <c r="X101" s="70">
        <f t="shared" si="13"/>
        <v>0</v>
      </c>
      <c r="Y101" s="69">
        <f t="shared" si="14"/>
        <v>0</v>
      </c>
      <c r="Z101" s="71">
        <f t="shared" si="15"/>
        <v>0</v>
      </c>
      <c r="AA101" s="72">
        <f t="shared" si="16"/>
        <v>0</v>
      </c>
    </row>
    <row r="102" spans="1:27" s="73" customFormat="1" ht="15.75" hidden="1" customHeight="1" x14ac:dyDescent="0.2">
      <c r="A102" s="74" t="s">
        <v>130</v>
      </c>
      <c r="B102" s="74"/>
      <c r="C102" s="75" t="str">
        <f>IFERROR(INDEX('[1]Balanza Egresos'!A$1:C$65536,MATCH(A102,'[1]Balanza Egresos'!A$1:A$65536,0),2),"SIN CUENTA")</f>
        <v>SIN CUENTA</v>
      </c>
      <c r="D102" s="60">
        <f>IF($P102="A",SUMIFS(D103:D$180,$A103:$A$180,LEFT($A102,$Q102)&amp;"*",$P103:$P$180,"R"),SUMIFS('[1]Balanza Egresos'!$E$1:$E$65536,'[1]Balanza Egresos'!$A$1:$A$65536,$A102))</f>
        <v>0</v>
      </c>
      <c r="E102" s="60">
        <f>IF($P102="A",SUMIFS(E103:E$180,$A103:$A$180,LEFT($A102,$Q102)&amp;"*",$P103:$P$180,"R"),((H102/[1]Parametros!$E$12)*12)+$I102)</f>
        <v>0</v>
      </c>
      <c r="F102" s="60">
        <f>IF($P102="A",SUMIFS(F103:F$1042,$A103:$A$1042,LEFT($A102,$Q102)&amp;"*",$P103:$P$1042,"R"),K102+L102+M102+N102+O102)</f>
        <v>0</v>
      </c>
      <c r="G102" s="85"/>
      <c r="H102" s="60">
        <f>IF($P102="A",SUMIFS(H103:H$180,$A103:$A$180,LEFT($A102,$Q102)&amp;"*",$P103:$P$180,"R"),SUMIFS('[1]Balanza Egresos'!$T$1:$T$65536,'[1]Balanza Egresos'!$A$1:$A$65536,$A102))</f>
        <v>0</v>
      </c>
      <c r="I102" s="82"/>
      <c r="J102" s="62"/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64" t="str">
        <f t="shared" si="17"/>
        <v>R</v>
      </c>
      <c r="Q102" s="64">
        <f t="shared" si="18"/>
        <v>4</v>
      </c>
      <c r="R102" s="78" t="str">
        <f t="shared" si="10"/>
        <v>NO</v>
      </c>
      <c r="S102" s="79">
        <v>1</v>
      </c>
      <c r="T102" s="80">
        <v>2</v>
      </c>
      <c r="U102" s="7"/>
      <c r="V102" s="68">
        <f t="shared" si="11"/>
        <v>0</v>
      </c>
      <c r="W102" s="69">
        <f t="shared" si="12"/>
        <v>0</v>
      </c>
      <c r="X102" s="70">
        <f t="shared" si="13"/>
        <v>0</v>
      </c>
      <c r="Y102" s="69">
        <f t="shared" si="14"/>
        <v>0</v>
      </c>
      <c r="Z102" s="71">
        <f t="shared" si="15"/>
        <v>0</v>
      </c>
      <c r="AA102" s="72">
        <f t="shared" si="16"/>
        <v>0</v>
      </c>
    </row>
    <row r="103" spans="1:27" s="73" customFormat="1" ht="15.75" hidden="1" customHeight="1" x14ac:dyDescent="0.2">
      <c r="A103" s="74" t="s">
        <v>131</v>
      </c>
      <c r="B103" s="74"/>
      <c r="C103" s="75" t="str">
        <f>IFERROR(INDEX('[1]Balanza Egresos'!A$1:C$65536,MATCH(A103,'[1]Balanza Egresos'!A$1:A$65536,0),2),"SIN CUENTA")</f>
        <v>SIN CUENTA</v>
      </c>
      <c r="D103" s="60">
        <f>IF($P103="A",SUMIFS(D104:D$180,$A104:$A$180,LEFT($A103,$Q103)&amp;"*",$P104:$P$180,"R"),SUMIFS('[1]Balanza Egresos'!$E$1:$E$65536,'[1]Balanza Egresos'!$A$1:$A$65536,$A103))</f>
        <v>0</v>
      </c>
      <c r="E103" s="60">
        <f>IF($P103="A",SUMIFS(E104:E$180,$A104:$A$180,LEFT($A103,$Q103)&amp;"*",$P104:$P$180,"R"),((H103/[1]Parametros!$E$12)*12)+$I103)</f>
        <v>0</v>
      </c>
      <c r="F103" s="60">
        <f>IF($P103="A",SUMIFS(F104:F$1042,$A104:$A$1042,LEFT($A103,$Q103)&amp;"*",$P104:$P$1042,"R"),K103+L103+M103+N103+O103)</f>
        <v>0</v>
      </c>
      <c r="G103" s="85"/>
      <c r="H103" s="60">
        <f>IF($P103="A",SUMIFS(H104:H$180,$A104:$A$180,LEFT($A103,$Q103)&amp;"*",$P104:$P$180,"R"),SUMIFS('[1]Balanza Egresos'!$T$1:$T$65536,'[1]Balanza Egresos'!$A$1:$A$65536,$A103))</f>
        <v>0</v>
      </c>
      <c r="I103" s="82"/>
      <c r="J103" s="62"/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64" t="str">
        <f t="shared" si="17"/>
        <v>R</v>
      </c>
      <c r="Q103" s="64">
        <f t="shared" si="18"/>
        <v>4</v>
      </c>
      <c r="R103" s="78" t="str">
        <f t="shared" si="10"/>
        <v>NO</v>
      </c>
      <c r="S103" s="79">
        <v>1</v>
      </c>
      <c r="T103" s="80">
        <v>2</v>
      </c>
      <c r="U103" s="7"/>
      <c r="V103" s="68">
        <f t="shared" si="11"/>
        <v>0</v>
      </c>
      <c r="W103" s="69">
        <f t="shared" si="12"/>
        <v>0</v>
      </c>
      <c r="X103" s="70">
        <f t="shared" si="13"/>
        <v>0</v>
      </c>
      <c r="Y103" s="69">
        <f t="shared" si="14"/>
        <v>0</v>
      </c>
      <c r="Z103" s="71">
        <f t="shared" si="15"/>
        <v>0</v>
      </c>
      <c r="AA103" s="72">
        <f t="shared" si="16"/>
        <v>0</v>
      </c>
    </row>
    <row r="104" spans="1:27" s="73" customFormat="1" ht="15" hidden="1" x14ac:dyDescent="0.2">
      <c r="A104" s="74" t="s">
        <v>132</v>
      </c>
      <c r="B104" s="86"/>
      <c r="C104" s="87" t="str">
        <f>IFERROR(INDEX('[1]Balanza Egresos'!A$1:C$65536,MATCH(A104,'[1]Balanza Egresos'!A$1:A$65536,0),2),"SIN CUENTA")</f>
        <v>SIN CUENTA</v>
      </c>
      <c r="D104" s="60">
        <f>IF($P104="A",SUMIFS(D105:D$180,$A105:$A$180,LEFT($A104,$Q104)&amp;"*",$P105:$P$180,"R"),SUMIFS('[1]Balanza Egresos'!$E$1:$E$65536,'[1]Balanza Egresos'!$A$1:$A$65536,$A104))</f>
        <v>0</v>
      </c>
      <c r="E104" s="60">
        <f>IF($P104="A",SUMIFS(E105:E$180,$A105:$A$180,LEFT($A104,$Q104)&amp;"*",$P105:$P$180,"R"),((H104/[1]Parametros!$E$12)*12)+$I104)</f>
        <v>0</v>
      </c>
      <c r="F104" s="60">
        <f>IF($P104="A",SUMIFS(F105:F$1042,$A105:$A$1042,LEFT($A104,$Q104)&amp;"*",$P105:$P$1042,"R"),K104+L104+M104+N104+O104)</f>
        <v>0</v>
      </c>
      <c r="G104" s="85"/>
      <c r="H104" s="60">
        <f>IF($P104="A",SUMIFS(H105:H$180,$A105:$A$180,LEFT($A104,$Q104)&amp;"*",$P105:$P$180,"R"),SUMIFS('[1]Balanza Egresos'!$T$1:$T$65536,'[1]Balanza Egresos'!$A$1:$A$65536,$A104))</f>
        <v>0</v>
      </c>
      <c r="I104" s="77">
        <f>SUM(I105:I106)</f>
        <v>0</v>
      </c>
      <c r="J104" s="62"/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64" t="str">
        <f t="shared" si="17"/>
        <v>R</v>
      </c>
      <c r="Q104" s="64">
        <f t="shared" si="18"/>
        <v>4</v>
      </c>
      <c r="R104" s="78" t="str">
        <f t="shared" si="10"/>
        <v>NO</v>
      </c>
      <c r="S104" s="79">
        <v>1</v>
      </c>
      <c r="T104" s="80" t="s">
        <v>23</v>
      </c>
      <c r="U104" s="7"/>
      <c r="V104" s="68">
        <f t="shared" si="11"/>
        <v>0</v>
      </c>
      <c r="W104" s="69">
        <f t="shared" si="12"/>
        <v>0</v>
      </c>
      <c r="X104" s="70">
        <f t="shared" si="13"/>
        <v>0</v>
      </c>
      <c r="Y104" s="69">
        <f t="shared" si="14"/>
        <v>0</v>
      </c>
      <c r="Z104" s="71">
        <f t="shared" si="15"/>
        <v>0</v>
      </c>
      <c r="AA104" s="72">
        <f t="shared" si="16"/>
        <v>0</v>
      </c>
    </row>
    <row r="105" spans="1:27" s="73" customFormat="1" ht="15.75" hidden="1" customHeight="1" x14ac:dyDescent="0.2">
      <c r="A105" s="74" t="s">
        <v>133</v>
      </c>
      <c r="B105" s="74"/>
      <c r="C105" s="75" t="str">
        <f>IFERROR(INDEX('[1]Balanza Egresos'!A$1:C$65536,MATCH(A105,'[1]Balanza Egresos'!A$1:A$65536,0),2),"SIN CUENTA")</f>
        <v>SIN CUENTA</v>
      </c>
      <c r="D105" s="60">
        <f>IF($P105="A",SUMIFS(D106:D$180,$A106:$A$180,LEFT($A105,$Q105)&amp;"*",$P106:$P$180,"R"),SUMIFS('[1]Balanza Egresos'!$E$1:$E$65536,'[1]Balanza Egresos'!$A$1:$A$65536,$A105))</f>
        <v>0</v>
      </c>
      <c r="E105" s="60">
        <f>IF($P105="A",SUMIFS(E106:E$180,$A106:$A$180,LEFT($A105,$Q105)&amp;"*",$P106:$P$180,"R"),((H105/[1]Parametros!$E$12)*12)+$I105)</f>
        <v>0</v>
      </c>
      <c r="F105" s="60">
        <f>IF($P105="A",SUMIFS(F106:F$1042,$A106:$A$1042,LEFT($A105,$Q105)&amp;"*",$P106:$P$1042,"R"),K105+L105+M105+N105+O105)</f>
        <v>0</v>
      </c>
      <c r="G105" s="85"/>
      <c r="H105" s="60">
        <f>IF($P105="A",SUMIFS(H106:H$180,$A106:$A$180,LEFT($A105,$Q105)&amp;"*",$P106:$P$180,"R"),SUMIFS('[1]Balanza Egresos'!$T$1:$T$65536,'[1]Balanza Egresos'!$A$1:$A$65536,$A105))</f>
        <v>0</v>
      </c>
      <c r="I105" s="82"/>
      <c r="J105" s="62"/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64" t="str">
        <f t="shared" si="17"/>
        <v>R</v>
      </c>
      <c r="Q105" s="64">
        <f t="shared" si="18"/>
        <v>4</v>
      </c>
      <c r="R105" s="78" t="str">
        <f t="shared" si="10"/>
        <v>NO</v>
      </c>
      <c r="S105" s="79">
        <v>1</v>
      </c>
      <c r="T105" s="80">
        <v>2</v>
      </c>
      <c r="U105" s="7"/>
      <c r="V105" s="68">
        <f t="shared" si="11"/>
        <v>0</v>
      </c>
      <c r="W105" s="69">
        <f t="shared" si="12"/>
        <v>0</v>
      </c>
      <c r="X105" s="70">
        <f t="shared" si="13"/>
        <v>0</v>
      </c>
      <c r="Y105" s="69">
        <f t="shared" si="14"/>
        <v>0</v>
      </c>
      <c r="Z105" s="71">
        <f t="shared" si="15"/>
        <v>0</v>
      </c>
      <c r="AA105" s="72">
        <f t="shared" si="16"/>
        <v>0</v>
      </c>
    </row>
    <row r="106" spans="1:27" s="73" customFormat="1" ht="15.75" hidden="1" customHeight="1" x14ac:dyDescent="0.2">
      <c r="A106" s="74" t="s">
        <v>134</v>
      </c>
      <c r="B106" s="74"/>
      <c r="C106" s="75" t="str">
        <f>IFERROR(INDEX('[1]Balanza Egresos'!A$1:C$65536,MATCH(A106,'[1]Balanza Egresos'!A$1:A$65536,0),2),"SIN CUENTA")</f>
        <v>SIN CUENTA</v>
      </c>
      <c r="D106" s="60">
        <f>IF($P106="A",SUMIFS(D107:D$180,$A107:$A$180,LEFT($A106,$Q106)&amp;"*",$P107:$P$180,"R"),SUMIFS('[1]Balanza Egresos'!$E$1:$E$65536,'[1]Balanza Egresos'!$A$1:$A$65536,$A106))</f>
        <v>0</v>
      </c>
      <c r="E106" s="60">
        <f>IF($P106="A",SUMIFS(E107:E$180,$A107:$A$180,LEFT($A106,$Q106)&amp;"*",$P107:$P$180,"R"),((H106/[1]Parametros!$E$12)*12)+$I106)</f>
        <v>0</v>
      </c>
      <c r="F106" s="60">
        <f>IF($P106="A",SUMIFS(F107:F$1042,$A107:$A$1042,LEFT($A106,$Q106)&amp;"*",$P107:$P$1042,"R"),K106+L106+M106+N106+O106)</f>
        <v>0</v>
      </c>
      <c r="G106" s="85"/>
      <c r="H106" s="60">
        <f>IF($P106="A",SUMIFS(H107:H$180,$A107:$A$180,LEFT($A106,$Q106)&amp;"*",$P107:$P$180,"R"),SUMIFS('[1]Balanza Egresos'!$T$1:$T$65536,'[1]Balanza Egresos'!$A$1:$A$65536,$A106))</f>
        <v>0</v>
      </c>
      <c r="I106" s="82"/>
      <c r="J106" s="62"/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64" t="str">
        <f t="shared" si="17"/>
        <v>R</v>
      </c>
      <c r="Q106" s="64">
        <f t="shared" si="18"/>
        <v>4</v>
      </c>
      <c r="R106" s="78" t="str">
        <f t="shared" si="10"/>
        <v>NO</v>
      </c>
      <c r="S106" s="79">
        <v>1</v>
      </c>
      <c r="T106" s="80">
        <v>2</v>
      </c>
      <c r="U106" s="7"/>
      <c r="V106" s="68">
        <f t="shared" si="11"/>
        <v>0</v>
      </c>
      <c r="W106" s="69">
        <f t="shared" si="12"/>
        <v>0</v>
      </c>
      <c r="X106" s="70">
        <f t="shared" si="13"/>
        <v>0</v>
      </c>
      <c r="Y106" s="69">
        <f t="shared" si="14"/>
        <v>0</v>
      </c>
      <c r="Z106" s="71">
        <f t="shared" si="15"/>
        <v>0</v>
      </c>
      <c r="AA106" s="72">
        <f t="shared" si="16"/>
        <v>0</v>
      </c>
    </row>
    <row r="107" spans="1:27" s="73" customFormat="1" ht="15" hidden="1" x14ac:dyDescent="0.2">
      <c r="A107" s="74" t="s">
        <v>135</v>
      </c>
      <c r="B107" s="74"/>
      <c r="C107" s="87" t="str">
        <f>IFERROR(INDEX('[1]Balanza Egresos'!A$1:C$65536,MATCH(A107,'[1]Balanza Egresos'!A$1:A$65536,0),2),"SIN CUENTA")</f>
        <v>SIN CUENTA</v>
      </c>
      <c r="D107" s="60">
        <f>IF($P107="A",SUMIFS(D108:D$180,$A108:$A$180,LEFT($A107,$Q107)&amp;"*",$P108:$P$180,"R"),SUMIFS('[1]Balanza Egresos'!$E$1:$E$65536,'[1]Balanza Egresos'!$A$1:$A$65536,$A107))</f>
        <v>0</v>
      </c>
      <c r="E107" s="60">
        <f>IF($P107="A",SUMIFS(E108:E$180,$A108:$A$180,LEFT($A107,$Q107)&amp;"*",$P108:$P$180,"R"),((H107/[1]Parametros!$E$12)*12)+$I107)</f>
        <v>0</v>
      </c>
      <c r="F107" s="60">
        <f>IF($P107="A",SUMIFS(F108:F$1042,$A108:$A$1042,LEFT($A107,$Q107)&amp;"*",$P108:$P$1042,"R"),K107+L107+M107+N107+O107)</f>
        <v>0</v>
      </c>
      <c r="G107" s="81"/>
      <c r="H107" s="60">
        <f>IF($P107="A",SUMIFS(H108:H$180,$A108:$A$180,LEFT($A107,$Q107)&amp;"*",$P108:$P$180,"R"),SUMIFS('[1]Balanza Egresos'!$T$1:$T$65536,'[1]Balanza Egresos'!$A$1:$A$65536,$A107))</f>
        <v>0</v>
      </c>
      <c r="I107" s="88"/>
      <c r="J107" s="62"/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64" t="str">
        <f t="shared" si="17"/>
        <v>R</v>
      </c>
      <c r="Q107" s="64">
        <f t="shared" si="18"/>
        <v>4</v>
      </c>
      <c r="R107" s="78" t="str">
        <f t="shared" si="10"/>
        <v>NO</v>
      </c>
      <c r="S107" s="79">
        <v>1</v>
      </c>
      <c r="T107" s="80">
        <v>2</v>
      </c>
      <c r="U107" s="7"/>
      <c r="V107" s="68">
        <f t="shared" si="11"/>
        <v>0</v>
      </c>
      <c r="W107" s="69">
        <f t="shared" si="12"/>
        <v>0</v>
      </c>
      <c r="X107" s="70">
        <f t="shared" si="13"/>
        <v>0</v>
      </c>
      <c r="Y107" s="69">
        <f t="shared" si="14"/>
        <v>0</v>
      </c>
      <c r="Z107" s="71">
        <f t="shared" si="15"/>
        <v>0</v>
      </c>
      <c r="AA107" s="72">
        <f t="shared" si="16"/>
        <v>0</v>
      </c>
    </row>
    <row r="108" spans="1:27" s="73" customFormat="1" ht="15" hidden="1" x14ac:dyDescent="0.2">
      <c r="A108" s="74" t="s">
        <v>136</v>
      </c>
      <c r="B108" s="74"/>
      <c r="C108" s="87" t="str">
        <f>IFERROR(INDEX('[1]Balanza Egresos'!A$1:C$65536,MATCH(A108,'[1]Balanza Egresos'!A$1:A$65536,0),2),"SIN CUENTA")</f>
        <v>SIN CUENTA</v>
      </c>
      <c r="D108" s="60">
        <f>IF($P108="A",SUMIFS(D109:D$180,$A109:$A$180,LEFT($A108,$Q108)&amp;"*",$P109:$P$180,"R"),SUMIFS('[1]Balanza Egresos'!$E$1:$E$65536,'[1]Balanza Egresos'!$A$1:$A$65536,$A108))</f>
        <v>0</v>
      </c>
      <c r="E108" s="60">
        <f>IF($P108="A",SUMIFS(E109:E$180,$A109:$A$180,LEFT($A108,$Q108)&amp;"*",$P109:$P$180,"R"),((H108/[1]Parametros!$E$12)*12)+$I108)</f>
        <v>0</v>
      </c>
      <c r="F108" s="60">
        <f>IF($P108="A",SUMIFS(F109:F$1042,$A109:$A$1042,LEFT($A108,$Q108)&amp;"*",$P109:$P$1042,"R"),K108+L108+M108+N108+O108)</f>
        <v>0</v>
      </c>
      <c r="G108" s="81"/>
      <c r="H108" s="60">
        <f>IF($P108="A",SUMIFS(H109:H$180,$A109:$A$180,LEFT($A108,$Q108)&amp;"*",$P109:$P$180,"R"),SUMIFS('[1]Balanza Egresos'!$T$1:$T$65536,'[1]Balanza Egresos'!$A$1:$A$65536,$A108))</f>
        <v>0</v>
      </c>
      <c r="I108" s="88"/>
      <c r="J108" s="62"/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64" t="str">
        <f t="shared" si="17"/>
        <v>R</v>
      </c>
      <c r="Q108" s="64">
        <f t="shared" si="18"/>
        <v>4</v>
      </c>
      <c r="R108" s="78" t="str">
        <f t="shared" si="10"/>
        <v>NO</v>
      </c>
      <c r="S108" s="79"/>
      <c r="T108" s="80"/>
      <c r="U108" s="7"/>
      <c r="V108" s="68"/>
      <c r="W108" s="69"/>
      <c r="X108" s="70"/>
      <c r="Y108" s="69"/>
      <c r="Z108" s="71"/>
      <c r="AA108" s="72"/>
    </row>
    <row r="109" spans="1:27" s="73" customFormat="1" ht="15" hidden="1" x14ac:dyDescent="0.2">
      <c r="A109" s="74" t="s">
        <v>137</v>
      </c>
      <c r="B109" s="74"/>
      <c r="C109" s="87" t="str">
        <f>IFERROR(INDEX('[1]Balanza Egresos'!A$1:C$65536,MATCH(A109,'[1]Balanza Egresos'!A$1:A$65536,0),2),"SIN CUENTA")</f>
        <v>SIN CUENTA</v>
      </c>
      <c r="D109" s="60">
        <f>IF($P109="A",SUMIFS(D110:D$180,$A110:$A$180,LEFT($A109,$Q109)&amp;"*",$P110:$P$180,"R"),SUMIFS('[1]Balanza Egresos'!$E$1:$E$65536,'[1]Balanza Egresos'!$A$1:$A$65536,$A109))</f>
        <v>0</v>
      </c>
      <c r="E109" s="60">
        <f>IF($P109="A",SUMIFS(E110:E$180,$A110:$A$180,LEFT($A109,$Q109)&amp;"*",$P110:$P$180,"R"),((H109/[1]Parametros!$E$12)*12)+$I109)</f>
        <v>0</v>
      </c>
      <c r="F109" s="60">
        <f>IF($P109="A",SUMIFS(F110:F$1042,$A110:$A$1042,LEFT($A109,$Q109)&amp;"*",$P110:$P$1042,"R"),K109+L109+M109+N109+O109)</f>
        <v>0</v>
      </c>
      <c r="G109" s="81"/>
      <c r="H109" s="60">
        <f>IF($P109="A",SUMIFS(H110:H$180,$A110:$A$180,LEFT($A109,$Q109)&amp;"*",$P110:$P$180,"R"),SUMIFS('[1]Balanza Egresos'!$T$1:$T$65536,'[1]Balanza Egresos'!$A$1:$A$65536,$A109))</f>
        <v>0</v>
      </c>
      <c r="I109" s="88"/>
      <c r="J109" s="62"/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64" t="str">
        <f t="shared" si="17"/>
        <v>R</v>
      </c>
      <c r="Q109" s="64">
        <f t="shared" si="18"/>
        <v>4</v>
      </c>
      <c r="R109" s="78" t="str">
        <f t="shared" si="10"/>
        <v>NO</v>
      </c>
      <c r="S109" s="79"/>
      <c r="T109" s="80"/>
      <c r="U109" s="7"/>
      <c r="V109" s="68"/>
      <c r="W109" s="69"/>
      <c r="X109" s="70"/>
      <c r="Y109" s="69"/>
      <c r="Z109" s="71"/>
      <c r="AA109" s="72"/>
    </row>
    <row r="110" spans="1:27" s="73" customFormat="1" ht="15" hidden="1" x14ac:dyDescent="0.2">
      <c r="A110" s="74" t="s">
        <v>138</v>
      </c>
      <c r="B110" s="74"/>
      <c r="C110" s="87" t="str">
        <f>IFERROR(INDEX('[1]Balanza Egresos'!A$1:C$65536,MATCH(A110,'[1]Balanza Egresos'!A$1:A$65536,0),2),"SIN CUENTA")</f>
        <v>SIN CUENTA</v>
      </c>
      <c r="D110" s="60">
        <f>IF($P110="A",SUMIFS(D111:D$180,$A111:$A$180,LEFT($A110,$Q110)&amp;"*",$P111:$P$180,"R"),SUMIFS('[1]Balanza Egresos'!$E$1:$E$65536,'[1]Balanza Egresos'!$A$1:$A$65536,$A110))</f>
        <v>0</v>
      </c>
      <c r="E110" s="60">
        <f>IF($P110="A",SUMIFS(E111:E$180,$A111:$A$180,LEFT($A110,$Q110)&amp;"*",$P111:$P$180,"R"),((H110/[1]Parametros!$E$12)*12)+$I110)</f>
        <v>0</v>
      </c>
      <c r="F110" s="60">
        <f>IF($P110="A",SUMIFS(F111:F$1042,$A111:$A$1042,LEFT($A110,$Q110)&amp;"*",$P111:$P$1042,"R"),K110+L110+M110+N110+O110)</f>
        <v>0</v>
      </c>
      <c r="G110" s="81"/>
      <c r="H110" s="60">
        <f>IF($P110="A",SUMIFS(H111:H$180,$A111:$A$180,LEFT($A110,$Q110)&amp;"*",$P111:$P$180,"R"),SUMIFS('[1]Balanza Egresos'!$T$1:$T$65536,'[1]Balanza Egresos'!$A$1:$A$65536,$A110))</f>
        <v>0</v>
      </c>
      <c r="I110" s="88"/>
      <c r="J110" s="62"/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64" t="str">
        <f t="shared" si="17"/>
        <v>R</v>
      </c>
      <c r="Q110" s="64">
        <f t="shared" si="18"/>
        <v>4</v>
      </c>
      <c r="R110" s="78" t="str">
        <f t="shared" si="10"/>
        <v>NO</v>
      </c>
      <c r="S110" s="79"/>
      <c r="T110" s="80"/>
      <c r="U110" s="7"/>
      <c r="V110" s="68"/>
      <c r="W110" s="69"/>
      <c r="X110" s="70"/>
      <c r="Y110" s="69"/>
      <c r="Z110" s="71"/>
      <c r="AA110" s="72"/>
    </row>
    <row r="111" spans="1:27" s="73" customFormat="1" ht="15" x14ac:dyDescent="0.2">
      <c r="A111" s="74" t="s">
        <v>139</v>
      </c>
      <c r="B111" s="74"/>
      <c r="C111" s="87" t="str">
        <f>IFERROR(INDEX('[1]Balanza Egresos'!A$1:C$65536,MATCH(A111,'[1]Balanza Egresos'!A$1:A$65536,0),2),"SIN CUENTA")</f>
        <v>ACTIVOS INTANGIBLES</v>
      </c>
      <c r="D111" s="60">
        <f>IF($P111="A",SUMIFS(D112:D$180,$A112:$A$180,LEFT($A111,$Q111)&amp;"*",$P112:$P$180,"R"),SUMIFS('[1]Balanza Egresos'!$E$1:$E$65536,'[1]Balanza Egresos'!$A$1:$A$65536,$A111))</f>
        <v>119029.62</v>
      </c>
      <c r="E111" s="60">
        <f>IF($P111="A",SUMIFS(E112:E$180,$A112:$A$180,LEFT($A111,$Q111)&amp;"*",$P112:$P$180,"R"),((H111/[1]Parametros!$E$12)*12)+$I111)</f>
        <v>25489.440000000002</v>
      </c>
      <c r="F111" s="60">
        <f>IF($P111="A",SUMIFS(F112:F$1042,$A112:$A$1042,LEFT($A111,$Q111)&amp;"*",$P112:$P$1042,"R"),K111+L111+M111+N111+O111)</f>
        <v>3100000</v>
      </c>
      <c r="G111" s="81"/>
      <c r="H111" s="60">
        <f>IF($P111="A",SUMIFS(H112:H$180,$A112:$A$180,LEFT($A111,$Q111)&amp;"*",$P112:$P$180,"R"),SUMIFS('[1]Balanza Egresos'!$T$1:$T$65536,'[1]Balanza Egresos'!$A$1:$A$65536,$A111))</f>
        <v>19117.080000000002</v>
      </c>
      <c r="I111" s="88"/>
      <c r="J111" s="62"/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64" t="str">
        <f t="shared" si="17"/>
        <v>A</v>
      </c>
      <c r="Q111" s="64">
        <f t="shared" si="18"/>
        <v>2</v>
      </c>
      <c r="R111" s="78" t="str">
        <f t="shared" si="10"/>
        <v>SI</v>
      </c>
      <c r="S111" s="79"/>
      <c r="T111" s="80"/>
      <c r="U111" s="7"/>
      <c r="V111" s="68"/>
      <c r="W111" s="69"/>
      <c r="X111" s="70"/>
      <c r="Y111" s="69"/>
      <c r="Z111" s="71"/>
      <c r="AA111" s="72"/>
    </row>
    <row r="112" spans="1:27" s="73" customFormat="1" ht="15" x14ac:dyDescent="0.2">
      <c r="A112" s="74" t="s">
        <v>140</v>
      </c>
      <c r="B112" s="74"/>
      <c r="C112" s="87" t="s">
        <v>141</v>
      </c>
      <c r="D112" s="60">
        <f>IF($P112="A",SUMIFS(D113:D$180,$A113:$A$180,LEFT($A112,$Q112)&amp;"*",$P113:$P$180,"R"),SUMIFS('[1]Balanza Egresos'!$E$1:$E$65536,'[1]Balanza Egresos'!$A$1:$A$65536,$A112))</f>
        <v>0</v>
      </c>
      <c r="E112" s="60">
        <f>IF($P112="A",SUMIFS(E113:E$180,$A113:$A$180,LEFT($A112,$Q112)&amp;"*",$P113:$P$180,"R"),((H112/[1]Parametros!$E$12)*12)+$I112)</f>
        <v>0</v>
      </c>
      <c r="F112" s="60">
        <f>IF($P112="A",SUMIFS(F113:F$1042,$A113:$A$1042,LEFT($A112,$Q112)&amp;"*",$P113:$P$1042,"R"),K112+L112+M112+N112+O112)</f>
        <v>3100000</v>
      </c>
      <c r="G112" s="81"/>
      <c r="H112" s="60">
        <f>IF($P112="A",SUMIFS(H113:H$180,$A113:$A$180,LEFT($A112,$Q112)&amp;"*",$P113:$P$180,"R"),SUMIFS('[1]Balanza Egresos'!$T$1:$T$65536,'[1]Balanza Egresos'!$A$1:$A$65536,$A112))</f>
        <v>0</v>
      </c>
      <c r="I112" s="88"/>
      <c r="J112" s="62"/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64" t="str">
        <f t="shared" si="17"/>
        <v>A</v>
      </c>
      <c r="Q112" s="64">
        <f t="shared" si="18"/>
        <v>3</v>
      </c>
      <c r="R112" s="78" t="str">
        <f t="shared" si="10"/>
        <v>SI</v>
      </c>
      <c r="S112" s="79"/>
      <c r="T112" s="80"/>
      <c r="U112" s="7"/>
      <c r="V112" s="68"/>
      <c r="W112" s="69"/>
      <c r="X112" s="70"/>
      <c r="Y112" s="69"/>
      <c r="Z112" s="71"/>
      <c r="AA112" s="72"/>
    </row>
    <row r="113" spans="1:27" s="73" customFormat="1" ht="15" x14ac:dyDescent="0.2">
      <c r="A113" s="74" t="s">
        <v>142</v>
      </c>
      <c r="B113" s="74"/>
      <c r="C113" s="87" t="s">
        <v>141</v>
      </c>
      <c r="D113" s="60">
        <f>IF($P113="A",SUMIFS(D114:D$180,$A114:$A$180,LEFT($A113,$Q113)&amp;"*",$P114:$P$180,"R"),SUMIFS('[1]Balanza Egresos'!$E$1:$E$65536,'[1]Balanza Egresos'!$A$1:$A$65536,$A113))</f>
        <v>0</v>
      </c>
      <c r="E113" s="60">
        <f>IF($P113="A",SUMIFS(E114:E$180,$A114:$A$180,LEFT($A113,$Q113)&amp;"*",$P114:$P$180,"R"),((H113/[1]Parametros!$E$12)*12)+$I113)</f>
        <v>0</v>
      </c>
      <c r="F113" s="60">
        <f>IF($P113="A",SUMIFS(F114:F$1042,$A114:$A$1042,LEFT($A113,$Q113)&amp;"*",$P114:$P$1042,"R"),K113+L113+M113+N113+O113)</f>
        <v>3100000</v>
      </c>
      <c r="G113" s="81" t="s">
        <v>143</v>
      </c>
      <c r="H113" s="60">
        <f>IF($P113="A",SUMIFS(H114:H$180,$A114:$A$180,LEFT($A113,$Q113)&amp;"*",$P114:$P$180,"R"),SUMIFS('[1]Balanza Egresos'!$T$1:$T$65536,'[1]Balanza Egresos'!$A$1:$A$65536,$A113))</f>
        <v>0</v>
      </c>
      <c r="I113" s="88"/>
      <c r="J113" s="62"/>
      <c r="K113" s="83">
        <v>0</v>
      </c>
      <c r="L113" s="83">
        <v>1600000</v>
      </c>
      <c r="M113" s="83">
        <v>1500000</v>
      </c>
      <c r="N113" s="83">
        <v>0</v>
      </c>
      <c r="O113" s="83">
        <v>0</v>
      </c>
      <c r="P113" s="64" t="str">
        <f t="shared" si="17"/>
        <v>R</v>
      </c>
      <c r="Q113" s="64">
        <f t="shared" si="18"/>
        <v>4</v>
      </c>
      <c r="R113" s="78" t="str">
        <f t="shared" si="10"/>
        <v>SI</v>
      </c>
      <c r="S113" s="79"/>
      <c r="T113" s="80"/>
      <c r="U113" s="7"/>
      <c r="V113" s="68"/>
      <c r="W113" s="69"/>
      <c r="X113" s="70"/>
      <c r="Y113" s="69"/>
      <c r="Z113" s="71"/>
      <c r="AA113" s="72"/>
    </row>
    <row r="114" spans="1:27" s="73" customFormat="1" ht="15" hidden="1" x14ac:dyDescent="0.2">
      <c r="A114" s="74" t="s">
        <v>144</v>
      </c>
      <c r="B114" s="74"/>
      <c r="C114" s="87" t="str">
        <f>IFERROR(INDEX('[1]Balanza Egresos'!A$1:C$65536,MATCH(A114,'[1]Balanza Egresos'!A$1:A$65536,0),2),"SIN CUENTA")</f>
        <v>SIN CUENTA</v>
      </c>
      <c r="D114" s="60">
        <f>IF($P114="A",SUMIFS(D115:D$180,$A115:$A$180,LEFT($A114,$Q114)&amp;"*",$P115:$P$180,"R"),SUMIFS('[1]Balanza Egresos'!$E$1:$E$65536,'[1]Balanza Egresos'!$A$1:$A$65536,$A114))</f>
        <v>0</v>
      </c>
      <c r="E114" s="60">
        <f>IF($P114="A",SUMIFS(E115:E$180,$A115:$A$180,LEFT($A114,$Q114)&amp;"*",$P115:$P$180,"R"),((H114/[1]Parametros!$E$12)*12)+$I114)</f>
        <v>0</v>
      </c>
      <c r="F114" s="60">
        <f>IF($P114="A",SUMIFS(F115:F$1042,$A115:$A$1042,LEFT($A114,$Q114)&amp;"*",$P115:$P$1042,"R"),K114+L114+M114+N114+O114)</f>
        <v>0</v>
      </c>
      <c r="G114" s="81"/>
      <c r="H114" s="60">
        <f>IF($P114="A",SUMIFS(H115:H$180,$A115:$A$180,LEFT($A114,$Q114)&amp;"*",$P115:$P$180,"R"),SUMIFS('[1]Balanza Egresos'!$T$1:$T$65536,'[1]Balanza Egresos'!$A$1:$A$65536,$A114))</f>
        <v>0</v>
      </c>
      <c r="I114" s="88"/>
      <c r="J114" s="62"/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64" t="str">
        <f t="shared" si="17"/>
        <v>A</v>
      </c>
      <c r="Q114" s="64">
        <f t="shared" si="18"/>
        <v>3</v>
      </c>
      <c r="R114" s="78" t="str">
        <f t="shared" si="10"/>
        <v>NO</v>
      </c>
      <c r="S114" s="79"/>
      <c r="T114" s="80"/>
      <c r="U114" s="7"/>
      <c r="V114" s="68"/>
      <c r="W114" s="69"/>
      <c r="X114" s="70"/>
      <c r="Y114" s="69"/>
      <c r="Z114" s="71"/>
      <c r="AA114" s="72"/>
    </row>
    <row r="115" spans="1:27" s="73" customFormat="1" ht="15" hidden="1" x14ac:dyDescent="0.2">
      <c r="A115" s="74" t="s">
        <v>145</v>
      </c>
      <c r="B115" s="74"/>
      <c r="C115" s="87" t="str">
        <f>IFERROR(INDEX('[1]Balanza Egresos'!A$1:C$65536,MATCH(A115,'[1]Balanza Egresos'!A$1:A$65536,0),2),"SIN CUENTA")</f>
        <v>SIN CUENTA</v>
      </c>
      <c r="D115" s="60">
        <f>IF($P115="A",SUMIFS(D116:D$180,$A116:$A$180,LEFT($A115,$Q115)&amp;"*",$P116:$P$180,"R"),SUMIFS('[1]Balanza Egresos'!$E$1:$E$65536,'[1]Balanza Egresos'!$A$1:$A$65536,$A115))</f>
        <v>0</v>
      </c>
      <c r="E115" s="60">
        <f>IF($P115="A",SUMIFS(E116:E$180,$A116:$A$180,LEFT($A115,$Q115)&amp;"*",$P116:$P$180,"R"),((H115/[1]Parametros!$E$12)*12)+$I115)</f>
        <v>0</v>
      </c>
      <c r="F115" s="60">
        <f>IF($P115="A",SUMIFS(F116:F$1042,$A116:$A$1042,LEFT($A115,$Q115)&amp;"*",$P116:$P$1042,"R"),K115+L115+M115+N115+O115)</f>
        <v>0</v>
      </c>
      <c r="G115" s="81"/>
      <c r="H115" s="60">
        <f>IF($P115="A",SUMIFS(H116:H$180,$A116:$A$180,LEFT($A115,$Q115)&amp;"*",$P116:$P$180,"R"),SUMIFS('[1]Balanza Egresos'!$T$1:$T$65536,'[1]Balanza Egresos'!$A$1:$A$65536,$A115))</f>
        <v>0</v>
      </c>
      <c r="I115" s="88"/>
      <c r="J115" s="62"/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64" t="str">
        <f t="shared" si="17"/>
        <v>R</v>
      </c>
      <c r="Q115" s="64">
        <f t="shared" si="18"/>
        <v>4</v>
      </c>
      <c r="R115" s="78" t="str">
        <f t="shared" si="10"/>
        <v>NO</v>
      </c>
      <c r="S115" s="79"/>
      <c r="T115" s="80"/>
      <c r="U115" s="7"/>
      <c r="V115" s="68"/>
      <c r="W115" s="69"/>
      <c r="X115" s="70"/>
      <c r="Y115" s="69"/>
      <c r="Z115" s="71"/>
      <c r="AA115" s="72"/>
    </row>
    <row r="116" spans="1:27" s="73" customFormat="1" ht="15" hidden="1" x14ac:dyDescent="0.2">
      <c r="A116" s="74" t="s">
        <v>146</v>
      </c>
      <c r="B116" s="74"/>
      <c r="C116" s="87" t="str">
        <f>IFERROR(INDEX('[1]Balanza Egresos'!A$1:C$65536,MATCH(A116,'[1]Balanza Egresos'!A$1:A$65536,0),2),"SIN CUENTA")</f>
        <v>SIN CUENTA</v>
      </c>
      <c r="D116" s="60">
        <f>IF($P116="A",SUMIFS(D117:D$180,$A117:$A$180,LEFT($A116,$Q116)&amp;"*",$P117:$P$180,"R"),SUMIFS('[1]Balanza Egresos'!$E$1:$E$65536,'[1]Balanza Egresos'!$A$1:$A$65536,$A116))</f>
        <v>0</v>
      </c>
      <c r="E116" s="60">
        <f>IF($P116="A",SUMIFS(E117:E$180,$A117:$A$180,LEFT($A116,$Q116)&amp;"*",$P117:$P$180,"R"),((H116/[1]Parametros!$E$12)*12)+$I116)</f>
        <v>0</v>
      </c>
      <c r="F116" s="60">
        <f>IF($P116="A",SUMIFS(F117:F$1042,$A117:$A$1042,LEFT($A116,$Q116)&amp;"*",$P117:$P$1042,"R"),K116+L116+M116+N116+O116)</f>
        <v>0</v>
      </c>
      <c r="G116" s="81"/>
      <c r="H116" s="60">
        <f>IF($P116="A",SUMIFS(H117:H$180,$A117:$A$180,LEFT($A116,$Q116)&amp;"*",$P117:$P$180,"R"),SUMIFS('[1]Balanza Egresos'!$T$1:$T$65536,'[1]Balanza Egresos'!$A$1:$A$65536,$A116))</f>
        <v>0</v>
      </c>
      <c r="I116" s="88"/>
      <c r="J116" s="62"/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64" t="str">
        <f t="shared" si="17"/>
        <v>A</v>
      </c>
      <c r="Q116" s="64">
        <f t="shared" si="18"/>
        <v>3</v>
      </c>
      <c r="R116" s="78" t="str">
        <f t="shared" si="10"/>
        <v>NO</v>
      </c>
      <c r="S116" s="79"/>
      <c r="T116" s="80"/>
      <c r="U116" s="7"/>
      <c r="V116" s="68"/>
      <c r="W116" s="69"/>
      <c r="X116" s="70"/>
      <c r="Y116" s="69"/>
      <c r="Z116" s="71"/>
      <c r="AA116" s="72"/>
    </row>
    <row r="117" spans="1:27" s="73" customFormat="1" ht="15" hidden="1" x14ac:dyDescent="0.2">
      <c r="A117" s="74" t="s">
        <v>147</v>
      </c>
      <c r="B117" s="74"/>
      <c r="C117" s="87" t="str">
        <f>IFERROR(INDEX('[1]Balanza Egresos'!A$1:C$65536,MATCH(A117,'[1]Balanza Egresos'!A$1:A$65536,0),2),"SIN CUENTA")</f>
        <v>SIN CUENTA</v>
      </c>
      <c r="D117" s="60">
        <f>IF($P117="A",SUMIFS(D118:D$180,$A118:$A$180,LEFT($A117,$Q117)&amp;"*",$P118:$P$180,"R"),SUMIFS('[1]Balanza Egresos'!$E$1:$E$65536,'[1]Balanza Egresos'!$A$1:$A$65536,$A117))</f>
        <v>0</v>
      </c>
      <c r="E117" s="60">
        <f>IF($P117="A",SUMIFS(E118:E$180,$A118:$A$180,LEFT($A117,$Q117)&amp;"*",$P118:$P$180,"R"),((H117/[1]Parametros!$E$12)*12)+$I117)</f>
        <v>0</v>
      </c>
      <c r="F117" s="60">
        <f>IF($P117="A",SUMIFS(F118:F$1042,$A118:$A$1042,LEFT($A117,$Q117)&amp;"*",$P118:$P$1042,"R"),K117+L117+M117+N117+O117)</f>
        <v>0</v>
      </c>
      <c r="G117" s="81"/>
      <c r="H117" s="60">
        <f>IF($P117="A",SUMIFS(H118:H$180,$A118:$A$180,LEFT($A117,$Q117)&amp;"*",$P118:$P$180,"R"),SUMIFS('[1]Balanza Egresos'!$T$1:$T$65536,'[1]Balanza Egresos'!$A$1:$A$65536,$A117))</f>
        <v>0</v>
      </c>
      <c r="I117" s="88"/>
      <c r="J117" s="62"/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64" t="str">
        <f t="shared" si="17"/>
        <v>R</v>
      </c>
      <c r="Q117" s="64">
        <f t="shared" si="18"/>
        <v>4</v>
      </c>
      <c r="R117" s="78" t="str">
        <f t="shared" si="10"/>
        <v>NO</v>
      </c>
      <c r="S117" s="79"/>
      <c r="T117" s="80"/>
      <c r="U117" s="7"/>
      <c r="V117" s="68"/>
      <c r="W117" s="69"/>
      <c r="X117" s="70"/>
      <c r="Y117" s="69"/>
      <c r="Z117" s="71"/>
      <c r="AA117" s="72"/>
    </row>
    <row r="118" spans="1:27" s="73" customFormat="1" ht="15" hidden="1" x14ac:dyDescent="0.2">
      <c r="A118" s="74" t="s">
        <v>148</v>
      </c>
      <c r="B118" s="74"/>
      <c r="C118" s="87" t="str">
        <f>IFERROR(INDEX('[1]Balanza Egresos'!A$1:C$65536,MATCH(A118,'[1]Balanza Egresos'!A$1:A$65536,0),2),"SIN CUENTA")</f>
        <v>SIN CUENTA</v>
      </c>
      <c r="D118" s="60">
        <f>IF($P118="A",SUMIFS(D119:D$180,$A119:$A$180,LEFT($A118,$Q118)&amp;"*",$P119:$P$180,"R"),SUMIFS('[1]Balanza Egresos'!$E$1:$E$65536,'[1]Balanza Egresos'!$A$1:$A$65536,$A118))</f>
        <v>0</v>
      </c>
      <c r="E118" s="60">
        <f>IF($P118="A",SUMIFS(E119:E$180,$A119:$A$180,LEFT($A118,$Q118)&amp;"*",$P119:$P$180,"R"),((H118/[1]Parametros!$E$12)*12)+$I118)</f>
        <v>0</v>
      </c>
      <c r="F118" s="60">
        <f>IF($P118="A",SUMIFS(F119:F$1042,$A119:$A$1042,LEFT($A118,$Q118)&amp;"*",$P119:$P$1042,"R"),K118+L118+M118+N118+O118)</f>
        <v>0</v>
      </c>
      <c r="G118" s="81"/>
      <c r="H118" s="60">
        <f>IF($P118="A",SUMIFS(H119:H$180,$A119:$A$180,LEFT($A118,$Q118)&amp;"*",$P119:$P$180,"R"),SUMIFS('[1]Balanza Egresos'!$T$1:$T$65536,'[1]Balanza Egresos'!$A$1:$A$65536,$A118))</f>
        <v>0</v>
      </c>
      <c r="I118" s="88"/>
      <c r="J118" s="62"/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64" t="str">
        <f t="shared" si="17"/>
        <v>A</v>
      </c>
      <c r="Q118" s="64">
        <f t="shared" si="18"/>
        <v>3</v>
      </c>
      <c r="R118" s="78" t="str">
        <f t="shared" si="10"/>
        <v>NO</v>
      </c>
      <c r="S118" s="79"/>
      <c r="T118" s="80"/>
      <c r="U118" s="7"/>
      <c r="V118" s="68"/>
      <c r="W118" s="69"/>
      <c r="X118" s="70"/>
      <c r="Y118" s="69"/>
      <c r="Z118" s="71"/>
      <c r="AA118" s="72"/>
    </row>
    <row r="119" spans="1:27" s="73" customFormat="1" ht="15" hidden="1" x14ac:dyDescent="0.2">
      <c r="A119" s="74" t="s">
        <v>149</v>
      </c>
      <c r="B119" s="74"/>
      <c r="C119" s="87" t="str">
        <f>IFERROR(INDEX('[1]Balanza Egresos'!A$1:C$65536,MATCH(A119,'[1]Balanza Egresos'!A$1:A$65536,0),2),"SIN CUENTA")</f>
        <v>SIN CUENTA</v>
      </c>
      <c r="D119" s="60">
        <f>IF($P119="A",SUMIFS(D120:D$180,$A120:$A$180,LEFT($A119,$Q119)&amp;"*",$P120:$P$180,"R"),SUMIFS('[1]Balanza Egresos'!$E$1:$E$65536,'[1]Balanza Egresos'!$A$1:$A$65536,$A119))</f>
        <v>0</v>
      </c>
      <c r="E119" s="60">
        <f>IF($P119="A",SUMIFS(E120:E$180,$A120:$A$180,LEFT($A119,$Q119)&amp;"*",$P120:$P$180,"R"),((H119/[1]Parametros!$E$12)*12)+$I119)</f>
        <v>0</v>
      </c>
      <c r="F119" s="60">
        <f>IF($P119="A",SUMIFS(F120:F$1042,$A120:$A$1042,LEFT($A119,$Q119)&amp;"*",$P120:$P$1042,"R"),K119+L119+M119+N119+O119)</f>
        <v>0</v>
      </c>
      <c r="G119" s="81"/>
      <c r="H119" s="60">
        <f>IF($P119="A",SUMIFS(H120:H$180,$A120:$A$180,LEFT($A119,$Q119)&amp;"*",$P120:$P$180,"R"),SUMIFS('[1]Balanza Egresos'!$T$1:$T$65536,'[1]Balanza Egresos'!$A$1:$A$65536,$A119))</f>
        <v>0</v>
      </c>
      <c r="I119" s="88"/>
      <c r="J119" s="62"/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64" t="str">
        <f t="shared" si="17"/>
        <v>R</v>
      </c>
      <c r="Q119" s="64">
        <f t="shared" si="18"/>
        <v>4</v>
      </c>
      <c r="R119" s="78" t="str">
        <f t="shared" si="10"/>
        <v>NO</v>
      </c>
      <c r="S119" s="79"/>
      <c r="T119" s="80"/>
      <c r="U119" s="7"/>
      <c r="V119" s="68"/>
      <c r="W119" s="69"/>
      <c r="X119" s="70"/>
      <c r="Y119" s="69"/>
      <c r="Z119" s="71"/>
      <c r="AA119" s="72"/>
    </row>
    <row r="120" spans="1:27" s="73" customFormat="1" ht="15" hidden="1" x14ac:dyDescent="0.2">
      <c r="A120" s="74" t="s">
        <v>150</v>
      </c>
      <c r="B120" s="74"/>
      <c r="C120" s="87" t="str">
        <f>IFERROR(INDEX('[1]Balanza Egresos'!A$1:C$65536,MATCH(A120,'[1]Balanza Egresos'!A$1:A$65536,0),2),"SIN CUENTA")</f>
        <v>SIN CUENTA</v>
      </c>
      <c r="D120" s="60">
        <f>IF($P120="A",SUMIFS(D121:D$180,$A121:$A$180,LEFT($A120,$Q120)&amp;"*",$P121:$P$180,"R"),SUMIFS('[1]Balanza Egresos'!$E$1:$E$65536,'[1]Balanza Egresos'!$A$1:$A$65536,$A120))</f>
        <v>0</v>
      </c>
      <c r="E120" s="60">
        <f>IF($P120="A",SUMIFS(E121:E$180,$A121:$A$180,LEFT($A120,$Q120)&amp;"*",$P121:$P$180,"R"),((H120/[1]Parametros!$E$12)*12)+$I120)</f>
        <v>0</v>
      </c>
      <c r="F120" s="60">
        <f>IF($P120="A",SUMIFS(F121:F$1042,$A121:$A$1042,LEFT($A120,$Q120)&amp;"*",$P121:$P$1042,"R"),K120+L120+M120+N120+O120)</f>
        <v>0</v>
      </c>
      <c r="G120" s="81"/>
      <c r="H120" s="60">
        <f>IF($P120="A",SUMIFS(H121:H$180,$A121:$A$180,LEFT($A120,$Q120)&amp;"*",$P121:$P$180,"R"),SUMIFS('[1]Balanza Egresos'!$T$1:$T$65536,'[1]Balanza Egresos'!$A$1:$A$65536,$A120))</f>
        <v>0</v>
      </c>
      <c r="I120" s="88"/>
      <c r="J120" s="62"/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64" t="str">
        <f t="shared" si="17"/>
        <v>A</v>
      </c>
      <c r="Q120" s="64">
        <f t="shared" si="18"/>
        <v>3</v>
      </c>
      <c r="R120" s="78" t="str">
        <f t="shared" si="10"/>
        <v>NO</v>
      </c>
      <c r="S120" s="79"/>
      <c r="T120" s="80"/>
      <c r="U120" s="7"/>
      <c r="V120" s="68"/>
      <c r="W120" s="69"/>
      <c r="X120" s="70"/>
      <c r="Y120" s="69"/>
      <c r="Z120" s="71"/>
      <c r="AA120" s="72"/>
    </row>
    <row r="121" spans="1:27" s="73" customFormat="1" ht="15" hidden="1" x14ac:dyDescent="0.2">
      <c r="A121" s="74" t="s">
        <v>151</v>
      </c>
      <c r="B121" s="74"/>
      <c r="C121" s="87" t="str">
        <f>IFERROR(INDEX('[1]Balanza Egresos'!A$1:C$65536,MATCH(A121,'[1]Balanza Egresos'!A$1:A$65536,0),2),"SIN CUENTA")</f>
        <v>SIN CUENTA</v>
      </c>
      <c r="D121" s="60">
        <f>IF($P121="A",SUMIFS(D122:D$180,$A122:$A$180,LEFT($A121,$Q121)&amp;"*",$P122:$P$180,"R"),SUMIFS('[1]Balanza Egresos'!$E$1:$E$65536,'[1]Balanza Egresos'!$A$1:$A$65536,$A121))</f>
        <v>0</v>
      </c>
      <c r="E121" s="60">
        <f>IF($P121="A",SUMIFS(E122:E$180,$A122:$A$180,LEFT($A121,$Q121)&amp;"*",$P122:$P$180,"R"),((H121/[1]Parametros!$E$12)*12)+$I121)</f>
        <v>0</v>
      </c>
      <c r="F121" s="60">
        <f>IF($P121="A",SUMIFS(F122:F$1042,$A122:$A$1042,LEFT($A121,$Q121)&amp;"*",$P122:$P$1042,"R"),K121+L121+M121+N121+O121)</f>
        <v>0</v>
      </c>
      <c r="G121" s="81"/>
      <c r="H121" s="60">
        <f>IF($P121="A",SUMIFS(H122:H$180,$A122:$A$180,LEFT($A121,$Q121)&amp;"*",$P122:$P$180,"R"),SUMIFS('[1]Balanza Egresos'!$T$1:$T$65536,'[1]Balanza Egresos'!$A$1:$A$65536,$A121))</f>
        <v>0</v>
      </c>
      <c r="I121" s="88"/>
      <c r="J121" s="62"/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64" t="str">
        <f t="shared" si="17"/>
        <v>R</v>
      </c>
      <c r="Q121" s="64">
        <f t="shared" si="18"/>
        <v>4</v>
      </c>
      <c r="R121" s="78" t="str">
        <f t="shared" si="10"/>
        <v>NO</v>
      </c>
      <c r="S121" s="79"/>
      <c r="T121" s="80"/>
      <c r="U121" s="7"/>
      <c r="V121" s="68"/>
      <c r="W121" s="69"/>
      <c r="X121" s="70"/>
      <c r="Y121" s="69"/>
      <c r="Z121" s="71"/>
      <c r="AA121" s="72"/>
    </row>
    <row r="122" spans="1:27" s="73" customFormat="1" ht="15" hidden="1" x14ac:dyDescent="0.2">
      <c r="A122" s="74" t="s">
        <v>152</v>
      </c>
      <c r="B122" s="74"/>
      <c r="C122" s="87" t="str">
        <f>IFERROR(INDEX('[1]Balanza Egresos'!A$1:C$65536,MATCH(A122,'[1]Balanza Egresos'!A$1:A$65536,0),2),"SIN CUENTA")</f>
        <v>SIN CUENTA</v>
      </c>
      <c r="D122" s="60">
        <f>IF($P122="A",SUMIFS(D123:D$180,$A123:$A$180,LEFT($A122,$Q122)&amp;"*",$P123:$P$180,"R"),SUMIFS('[1]Balanza Egresos'!$E$1:$E$65536,'[1]Balanza Egresos'!$A$1:$A$65536,$A122))</f>
        <v>0</v>
      </c>
      <c r="E122" s="60">
        <f>IF($P122="A",SUMIFS(E123:E$180,$A123:$A$180,LEFT($A122,$Q122)&amp;"*",$P123:$P$180,"R"),((H122/[1]Parametros!$E$12)*12)+$I122)</f>
        <v>0</v>
      </c>
      <c r="F122" s="60">
        <f>IF($P122="A",SUMIFS(F123:F$1042,$A123:$A$1042,LEFT($A122,$Q122)&amp;"*",$P123:$P$1042,"R"),K122+L122+M122+N122+O122)</f>
        <v>0</v>
      </c>
      <c r="G122" s="81"/>
      <c r="H122" s="60">
        <f>IF($P122="A",SUMIFS(H123:H$180,$A123:$A$180,LEFT($A122,$Q122)&amp;"*",$P123:$P$180,"R"),SUMIFS('[1]Balanza Egresos'!$T$1:$T$65536,'[1]Balanza Egresos'!$A$1:$A$65536,$A122))</f>
        <v>0</v>
      </c>
      <c r="I122" s="88"/>
      <c r="J122" s="62"/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64" t="str">
        <f t="shared" si="17"/>
        <v>A</v>
      </c>
      <c r="Q122" s="64">
        <f t="shared" si="18"/>
        <v>3</v>
      </c>
      <c r="R122" s="78" t="str">
        <f t="shared" si="10"/>
        <v>NO</v>
      </c>
      <c r="S122" s="79"/>
      <c r="T122" s="80"/>
      <c r="U122" s="7"/>
      <c r="V122" s="68"/>
      <c r="W122" s="69"/>
      <c r="X122" s="70"/>
      <c r="Y122" s="69"/>
      <c r="Z122" s="71"/>
      <c r="AA122" s="72"/>
    </row>
    <row r="123" spans="1:27" s="73" customFormat="1" ht="15" hidden="1" x14ac:dyDescent="0.2">
      <c r="A123" s="74" t="s">
        <v>153</v>
      </c>
      <c r="B123" s="74"/>
      <c r="C123" s="87" t="str">
        <f>IFERROR(INDEX('[1]Balanza Egresos'!A$1:C$65536,MATCH(A123,'[1]Balanza Egresos'!A$1:A$65536,0),2),"SIN CUENTA")</f>
        <v>SIN CUENTA</v>
      </c>
      <c r="D123" s="60">
        <f>IF($P123="A",SUMIFS(D124:D$180,$A124:$A$180,LEFT($A123,$Q123)&amp;"*",$P124:$P$180,"R"),SUMIFS('[1]Balanza Egresos'!$E$1:$E$65536,'[1]Balanza Egresos'!$A$1:$A$65536,$A123))</f>
        <v>0</v>
      </c>
      <c r="E123" s="60">
        <f>IF($P123="A",SUMIFS(E124:E$180,$A124:$A$180,LEFT($A123,$Q123)&amp;"*",$P124:$P$180,"R"),((H123/[1]Parametros!$E$12)*12)+$I123)</f>
        <v>0</v>
      </c>
      <c r="F123" s="60">
        <f>IF($P123="A",SUMIFS(F124:F$1042,$A124:$A$1042,LEFT($A123,$Q123)&amp;"*",$P124:$P$1042,"R"),K123+L123+M123+N123+O123)</f>
        <v>0</v>
      </c>
      <c r="G123" s="81"/>
      <c r="H123" s="60">
        <f>IF($P123="A",SUMIFS(H124:H$180,$A124:$A$180,LEFT($A123,$Q123)&amp;"*",$P124:$P$180,"R"),SUMIFS('[1]Balanza Egresos'!$T$1:$T$65536,'[1]Balanza Egresos'!$A$1:$A$65536,$A123))</f>
        <v>0</v>
      </c>
      <c r="I123" s="88"/>
      <c r="J123" s="62"/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64" t="str">
        <f t="shared" si="17"/>
        <v>R</v>
      </c>
      <c r="Q123" s="64">
        <f t="shared" si="18"/>
        <v>4</v>
      </c>
      <c r="R123" s="78" t="str">
        <f t="shared" si="10"/>
        <v>NO</v>
      </c>
      <c r="S123" s="79"/>
      <c r="T123" s="80"/>
      <c r="U123" s="7"/>
      <c r="V123" s="68"/>
      <c r="W123" s="69"/>
      <c r="X123" s="70"/>
      <c r="Y123" s="69"/>
      <c r="Z123" s="71"/>
      <c r="AA123" s="72"/>
    </row>
    <row r="124" spans="1:27" s="73" customFormat="1" ht="15" x14ac:dyDescent="0.2">
      <c r="A124" s="74" t="s">
        <v>154</v>
      </c>
      <c r="B124" s="74"/>
      <c r="C124" s="87" t="str">
        <f>IFERROR(INDEX('[1]Balanza Egresos'!A$1:C$65536,MATCH(A124,'[1]Balanza Egresos'!A$1:A$65536,0),2),"SIN CUENTA")</f>
        <v>Licencias informáticas e intelectuales</v>
      </c>
      <c r="D124" s="60">
        <f>IF($P124="A",SUMIFS(D125:D$180,$A125:$A$180,LEFT($A124,$Q124)&amp;"*",$P125:$P$180,"R"),SUMIFS('[1]Balanza Egresos'!$E$1:$E$65536,'[1]Balanza Egresos'!$A$1:$A$65536,$A124))</f>
        <v>119029.62</v>
      </c>
      <c r="E124" s="60">
        <f>IF($P124="A",SUMIFS(E125:E$180,$A125:$A$180,LEFT($A124,$Q124)&amp;"*",$P125:$P$180,"R"),((H124/[1]Parametros!$E$12)*12)+$I124)</f>
        <v>25489.440000000002</v>
      </c>
      <c r="F124" s="60">
        <f>IF($P124="A",SUMIFS(F125:F$1042,$A125:$A$1042,LEFT($A124,$Q124)&amp;"*",$P125:$P$1042,"R"),K124+L124+M124+N124+O124)</f>
        <v>0</v>
      </c>
      <c r="G124" s="81"/>
      <c r="H124" s="60">
        <f>IF($P124="A",SUMIFS(H125:H$180,$A125:$A$180,LEFT($A124,$Q124)&amp;"*",$P125:$P$180,"R"),SUMIFS('[1]Balanza Egresos'!$T$1:$T$65536,'[1]Balanza Egresos'!$A$1:$A$65536,$A124))</f>
        <v>19117.080000000002</v>
      </c>
      <c r="I124" s="88"/>
      <c r="J124" s="62"/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64" t="str">
        <f t="shared" si="17"/>
        <v>A</v>
      </c>
      <c r="Q124" s="64">
        <f t="shared" si="18"/>
        <v>3</v>
      </c>
      <c r="R124" s="78" t="str">
        <f t="shared" si="10"/>
        <v>SI</v>
      </c>
      <c r="S124" s="79"/>
      <c r="T124" s="80"/>
      <c r="U124" s="7"/>
      <c r="V124" s="68"/>
      <c r="W124" s="69"/>
      <c r="X124" s="70"/>
      <c r="Y124" s="69"/>
      <c r="Z124" s="71"/>
      <c r="AA124" s="72"/>
    </row>
    <row r="125" spans="1:27" s="73" customFormat="1" ht="15" x14ac:dyDescent="0.2">
      <c r="A125" s="74" t="s">
        <v>155</v>
      </c>
      <c r="B125" s="74"/>
      <c r="C125" s="87" t="str">
        <f>IFERROR(INDEX('[1]Balanza Egresos'!A$1:C$65536,MATCH(A125,'[1]Balanza Egresos'!A$1:A$65536,0),2),"SIN CUENTA")</f>
        <v>Licencias informáticas e intelectuales</v>
      </c>
      <c r="D125" s="60">
        <f>IF($P125="A",SUMIFS(D126:D$180,$A126:$A$180,LEFT($A125,$Q125)&amp;"*",$P126:$P$180,"R"),SUMIFS('[1]Balanza Egresos'!$E$1:$E$65536,'[1]Balanza Egresos'!$A$1:$A$65536,$A125))</f>
        <v>119029.62</v>
      </c>
      <c r="E125" s="60">
        <f>IF($P125="A",SUMIFS(E126:E$180,$A126:$A$180,LEFT($A125,$Q125)&amp;"*",$P126:$P$180,"R"),((H125/[1]Parametros!$E$12)*12)+$I125)</f>
        <v>25489.440000000002</v>
      </c>
      <c r="F125" s="60">
        <f>IF($P125="A",SUMIFS(F126:F$1042,$A126:$A$1042,LEFT($A125,$Q125)&amp;"*",$P126:$P$1042,"R"),K125+L125+M125+N125+O125)</f>
        <v>0</v>
      </c>
      <c r="G125" s="81"/>
      <c r="H125" s="60">
        <f>IF($P125="A",SUMIFS(H126:H$180,$A126:$A$180,LEFT($A125,$Q125)&amp;"*",$P126:$P$180,"R"),SUMIFS('[1]Balanza Egresos'!$T$1:$T$65536,'[1]Balanza Egresos'!$A$1:$A$65536,$A125))</f>
        <v>19117.080000000002</v>
      </c>
      <c r="I125" s="88"/>
      <c r="J125" s="62"/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64" t="str">
        <f t="shared" si="17"/>
        <v>R</v>
      </c>
      <c r="Q125" s="64">
        <f t="shared" si="18"/>
        <v>4</v>
      </c>
      <c r="R125" s="78" t="str">
        <f t="shared" si="10"/>
        <v>SI</v>
      </c>
      <c r="S125" s="79"/>
      <c r="T125" s="80"/>
      <c r="U125" s="7"/>
      <c r="V125" s="68"/>
      <c r="W125" s="69"/>
      <c r="X125" s="70"/>
      <c r="Y125" s="69"/>
      <c r="Z125" s="71"/>
      <c r="AA125" s="72"/>
    </row>
    <row r="126" spans="1:27" s="73" customFormat="1" ht="15" hidden="1" x14ac:dyDescent="0.2">
      <c r="A126" s="74" t="s">
        <v>156</v>
      </c>
      <c r="B126" s="74"/>
      <c r="C126" s="87" t="str">
        <f>IFERROR(INDEX('[1]Balanza Egresos'!A$1:C$65536,MATCH(A126,'[1]Balanza Egresos'!A$1:A$65536,0),2),"SIN CUENTA")</f>
        <v>SIN CUENTA</v>
      </c>
      <c r="D126" s="60">
        <f>IF($P126="A",SUMIFS(D127:D$180,$A127:$A$180,LEFT($A126,$Q126)&amp;"*",$P127:$P$180,"R"),SUMIFS('[1]Balanza Egresos'!$E$1:$E$65536,'[1]Balanza Egresos'!$A$1:$A$65536,$A126))</f>
        <v>0</v>
      </c>
      <c r="E126" s="60">
        <f>IF($P126="A",SUMIFS(E127:E$180,$A127:$A$180,LEFT($A126,$Q126)&amp;"*",$P127:$P$180,"R"),((H126/[1]Parametros!$E$12)*12)+$I126)</f>
        <v>0</v>
      </c>
      <c r="F126" s="60">
        <f>IF($P126="A",SUMIFS(F127:F$1042,$A127:$A$1042,LEFT($A126,$Q126)&amp;"*",$P127:$P$1042,"R"),K126+L126+M126+N126+O126)</f>
        <v>0</v>
      </c>
      <c r="G126" s="81"/>
      <c r="H126" s="60">
        <f>IF($P126="A",SUMIFS(H127:H$180,$A127:$A$180,LEFT($A126,$Q126)&amp;"*",$P127:$P$180,"R"),SUMIFS('[1]Balanza Egresos'!$T$1:$T$65536,'[1]Balanza Egresos'!$A$1:$A$65536,$A126))</f>
        <v>0</v>
      </c>
      <c r="I126" s="88"/>
      <c r="J126" s="62"/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64" t="str">
        <f t="shared" si="17"/>
        <v>A</v>
      </c>
      <c r="Q126" s="64">
        <f t="shared" si="18"/>
        <v>3</v>
      </c>
      <c r="R126" s="78" t="str">
        <f t="shared" si="10"/>
        <v>NO</v>
      </c>
      <c r="S126" s="79"/>
      <c r="T126" s="80"/>
      <c r="U126" s="7"/>
      <c r="V126" s="68"/>
      <c r="W126" s="69"/>
      <c r="X126" s="70"/>
      <c r="Y126" s="69"/>
      <c r="Z126" s="71"/>
      <c r="AA126" s="72"/>
    </row>
    <row r="127" spans="1:27" s="73" customFormat="1" ht="15" hidden="1" x14ac:dyDescent="0.2">
      <c r="A127" s="74" t="s">
        <v>157</v>
      </c>
      <c r="B127" s="74"/>
      <c r="C127" s="87" t="str">
        <f>IFERROR(INDEX('[1]Balanza Egresos'!A$1:C$65536,MATCH(A127,'[1]Balanza Egresos'!A$1:A$65536,0),2),"SIN CUENTA")</f>
        <v>SIN CUENTA</v>
      </c>
      <c r="D127" s="60">
        <f>IF($P127="A",SUMIFS(D128:D$180,$A128:$A$180,LEFT($A127,$Q127)&amp;"*",$P128:$P$180,"R"),SUMIFS('[1]Balanza Egresos'!$E$1:$E$65536,'[1]Balanza Egresos'!$A$1:$A$65536,$A127))</f>
        <v>0</v>
      </c>
      <c r="E127" s="60">
        <f>IF($P127="A",SUMIFS(E128:E$180,$A128:$A$180,LEFT($A127,$Q127)&amp;"*",$P128:$P$180,"R"),((H127/[1]Parametros!$E$12)*12)+$I127)</f>
        <v>0</v>
      </c>
      <c r="F127" s="60">
        <f>IF($P127="A",SUMIFS(F128:F$1042,$A128:$A$1042,LEFT($A127,$Q127)&amp;"*",$P128:$P$1042,"R"),K127+L127+M127+N127+O127)</f>
        <v>0</v>
      </c>
      <c r="G127" s="81"/>
      <c r="H127" s="60">
        <f>IF($P127="A",SUMIFS(H128:H$180,$A128:$A$180,LEFT($A127,$Q127)&amp;"*",$P128:$P$180,"R"),SUMIFS('[1]Balanza Egresos'!$T$1:$T$65536,'[1]Balanza Egresos'!$A$1:$A$65536,$A127))</f>
        <v>0</v>
      </c>
      <c r="I127" s="88"/>
      <c r="J127" s="62"/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64" t="str">
        <f t="shared" si="17"/>
        <v>R</v>
      </c>
      <c r="Q127" s="64">
        <f t="shared" si="18"/>
        <v>4</v>
      </c>
      <c r="R127" s="78" t="str">
        <f t="shared" si="10"/>
        <v>NO</v>
      </c>
      <c r="S127" s="79"/>
      <c r="T127" s="80"/>
      <c r="U127" s="7"/>
      <c r="V127" s="68"/>
      <c r="W127" s="69"/>
      <c r="X127" s="70"/>
      <c r="Y127" s="69"/>
      <c r="Z127" s="71"/>
      <c r="AA127" s="72"/>
    </row>
    <row r="128" spans="1:27" s="73" customFormat="1" ht="15" hidden="1" x14ac:dyDescent="0.2">
      <c r="A128" s="74" t="s">
        <v>158</v>
      </c>
      <c r="B128" s="74"/>
      <c r="C128" s="87" t="str">
        <f>IFERROR(INDEX('[1]Balanza Egresos'!A$1:C$65536,MATCH(A128,'[1]Balanza Egresos'!A$1:A$65536,0),2),"SIN CUENTA")</f>
        <v>SIN CUENTA</v>
      </c>
      <c r="D128" s="60">
        <f>IF($P128="A",SUMIFS(D129:D$180,$A129:$A$180,LEFT($A128,$Q128)&amp;"*",$P129:$P$180,"R"),SUMIFS('[1]Balanza Egresos'!$E$1:$E$65536,'[1]Balanza Egresos'!$A$1:$A$65536,$A128))</f>
        <v>0</v>
      </c>
      <c r="E128" s="60">
        <f>IF($P128="A",SUMIFS(E129:E$180,$A129:$A$180,LEFT($A128,$Q128)&amp;"*",$P129:$P$180,"R"),((H128/[1]Parametros!$E$12)*12)+$I128)</f>
        <v>0</v>
      </c>
      <c r="F128" s="60">
        <f>IF($P128="A",SUMIFS(F129:F$1042,$A129:$A$1042,LEFT($A128,$Q128)&amp;"*",$P129:$P$1042,"R"),K128+L128+M128+N128+O128)</f>
        <v>0</v>
      </c>
      <c r="G128" s="81"/>
      <c r="H128" s="60">
        <f>IF($P128="A",SUMIFS(H129:H$180,$A129:$A$180,LEFT($A128,$Q128)&amp;"*",$P129:$P$180,"R"),SUMIFS('[1]Balanza Egresos'!$T$1:$T$65536,'[1]Balanza Egresos'!$A$1:$A$65536,$A128))</f>
        <v>0</v>
      </c>
      <c r="I128" s="88"/>
      <c r="J128" s="62"/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64" t="str">
        <f t="shared" si="17"/>
        <v>A</v>
      </c>
      <c r="Q128" s="64">
        <f t="shared" si="18"/>
        <v>3</v>
      </c>
      <c r="R128" s="78" t="str">
        <f t="shared" si="10"/>
        <v>NO</v>
      </c>
      <c r="S128" s="79"/>
      <c r="T128" s="80"/>
      <c r="U128" s="7"/>
      <c r="V128" s="68"/>
      <c r="W128" s="69"/>
      <c r="X128" s="70"/>
      <c r="Y128" s="69"/>
      <c r="Z128" s="71"/>
      <c r="AA128" s="72"/>
    </row>
    <row r="129" spans="1:27" s="73" customFormat="1" ht="15" hidden="1" x14ac:dyDescent="0.2">
      <c r="A129" s="74" t="s">
        <v>159</v>
      </c>
      <c r="B129" s="74"/>
      <c r="C129" s="87" t="str">
        <f>IFERROR(INDEX('[1]Balanza Egresos'!A$1:C$65536,MATCH(A129,'[1]Balanza Egresos'!A$1:A$65536,0),2),"SIN CUENTA")</f>
        <v>SIN CUENTA</v>
      </c>
      <c r="D129" s="60">
        <f>IF($P129="A",SUMIFS(D130:D$180,$A130:$A$180,LEFT($A129,$Q129)&amp;"*",$P130:$P$180,"R"),SUMIFS('[1]Balanza Egresos'!$E$1:$E$65536,'[1]Balanza Egresos'!$A$1:$A$65536,$A129))</f>
        <v>0</v>
      </c>
      <c r="E129" s="60">
        <f>IF($P129="A",SUMIFS(E130:E$180,$A130:$A$180,LEFT($A129,$Q129)&amp;"*",$P130:$P$180,"R"),((H129/[1]Parametros!$E$12)*12)+$I129)</f>
        <v>0</v>
      </c>
      <c r="F129" s="60">
        <f>IF($P129="A",SUMIFS(F130:F$1042,$A130:$A$1042,LEFT($A129,$Q129)&amp;"*",$P130:$P$1042,"R"),K129+L129+M129+N129+O129)</f>
        <v>0</v>
      </c>
      <c r="G129" s="81"/>
      <c r="H129" s="60">
        <f>IF($P129="A",SUMIFS(H130:H$180,$A130:$A$180,LEFT($A129,$Q129)&amp;"*",$P130:$P$180,"R"),SUMIFS('[1]Balanza Egresos'!$T$1:$T$65536,'[1]Balanza Egresos'!$A$1:$A$65536,$A129))</f>
        <v>0</v>
      </c>
      <c r="I129" s="88"/>
      <c r="J129" s="62"/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64" t="str">
        <f t="shared" si="17"/>
        <v>R</v>
      </c>
      <c r="Q129" s="64">
        <f t="shared" si="18"/>
        <v>4</v>
      </c>
      <c r="R129" s="78" t="str">
        <f t="shared" si="10"/>
        <v>NO</v>
      </c>
      <c r="S129" s="79"/>
      <c r="T129" s="80"/>
      <c r="U129" s="7"/>
      <c r="V129" s="68"/>
      <c r="W129" s="69"/>
      <c r="X129" s="70"/>
      <c r="Y129" s="69"/>
      <c r="Z129" s="71"/>
      <c r="AA129" s="72"/>
    </row>
    <row r="130" spans="1:27" s="73" customFormat="1" ht="15" x14ac:dyDescent="0.2">
      <c r="A130" s="74" t="s">
        <v>160</v>
      </c>
      <c r="B130" s="74"/>
      <c r="C130" s="87" t="str">
        <f>IFERROR(INDEX('[1]Balanza Egresos'!A$1:C$65536,MATCH(A130,'[1]Balanza Egresos'!A$1:A$65536,0),2),"SIN CUENTA")</f>
        <v>INVERSIÓN PÚBLICA</v>
      </c>
      <c r="D130" s="60">
        <f>IF($P130="A",SUMIFS(D131:D$180,$A131:$A$180,LEFT($A130,$Q130)&amp;"*",$P131:$P$180,"R"),SUMIFS('[1]Balanza Egresos'!$E$1:$E$65536,'[1]Balanza Egresos'!$A$1:$A$65536,$A130))</f>
        <v>14396558.09</v>
      </c>
      <c r="E130" s="60">
        <f>IF($P130="A",SUMIFS(E131:E$180,$A131:$A$180,LEFT($A130,$Q130)&amp;"*",$P131:$P$180,"R"),((H130/[1]Parametros!$E$12)*12)+$I130)</f>
        <v>7828061.5466666669</v>
      </c>
      <c r="F130" s="60">
        <f>IF($P130="A",SUMIFS(F131:F$1042,$A131:$A$1042,LEFT($A130,$Q130)&amp;"*",$P131:$P$1042,"R"),K130+L130+M130+N130+O130)</f>
        <v>17135000</v>
      </c>
      <c r="G130" s="81"/>
      <c r="H130" s="60">
        <f>IF($P130="A",SUMIFS(H131:H$180,$A131:$A$180,LEFT($A130,$Q130)&amp;"*",$P131:$P$180,"R"),SUMIFS('[1]Balanza Egresos'!$T$1:$T$65536,'[1]Balanza Egresos'!$A$1:$A$65536,$A130))</f>
        <v>5871046.1600000001</v>
      </c>
      <c r="I130" s="88"/>
      <c r="J130" s="62"/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64" t="str">
        <f t="shared" si="17"/>
        <v>A</v>
      </c>
      <c r="Q130" s="64">
        <f t="shared" si="18"/>
        <v>1</v>
      </c>
      <c r="R130" s="78" t="str">
        <f t="shared" si="10"/>
        <v>SI</v>
      </c>
      <c r="S130" s="79"/>
      <c r="T130" s="80"/>
      <c r="U130" s="7"/>
      <c r="V130" s="68"/>
      <c r="W130" s="69"/>
      <c r="X130" s="70"/>
      <c r="Y130" s="69"/>
      <c r="Z130" s="71"/>
      <c r="AA130" s="72"/>
    </row>
    <row r="131" spans="1:27" s="73" customFormat="1" ht="15" hidden="1" x14ac:dyDescent="0.2">
      <c r="A131" s="74" t="s">
        <v>161</v>
      </c>
      <c r="B131" s="74"/>
      <c r="C131" s="87" t="str">
        <f>IFERROR(INDEX('[1]Balanza Egresos'!A$1:C$65536,MATCH(A131,'[1]Balanza Egresos'!A$1:A$65536,0),2),"SIN CUENTA")</f>
        <v>SIN CUENTA</v>
      </c>
      <c r="D131" s="60">
        <f>IF($P131="A",SUMIFS(D132:D$180,$A132:$A$180,LEFT($A131,$Q131)&amp;"*",$P132:$P$180,"R"),SUMIFS('[1]Balanza Egresos'!$E$1:$E$65536,'[1]Balanza Egresos'!$A$1:$A$65536,$A131))</f>
        <v>0</v>
      </c>
      <c r="E131" s="60">
        <f>IF($P131="A",SUMIFS(E132:E$180,$A132:$A$180,LEFT($A131,$Q131)&amp;"*",$P132:$P$180,"R"),((H131/[1]Parametros!$E$12)*12)+$I131)</f>
        <v>0</v>
      </c>
      <c r="F131" s="60">
        <f>IF($P131="A",SUMIFS(F132:F$1042,$A132:$A$1042,LEFT($A131,$Q131)&amp;"*",$P132:$P$1042,"R"),K131+L131+M131+N131+O131)</f>
        <v>0</v>
      </c>
      <c r="G131" s="81"/>
      <c r="H131" s="60">
        <f>IF($P131="A",SUMIFS(H132:H$180,$A132:$A$180,LEFT($A131,$Q131)&amp;"*",$P132:$P$180,"R"),SUMIFS('[1]Balanza Egresos'!$T$1:$T$65536,'[1]Balanza Egresos'!$A$1:$A$65536,$A131))</f>
        <v>0</v>
      </c>
      <c r="I131" s="88"/>
      <c r="J131" s="62"/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64" t="str">
        <f t="shared" si="17"/>
        <v>A</v>
      </c>
      <c r="Q131" s="64">
        <f t="shared" si="18"/>
        <v>2</v>
      </c>
      <c r="R131" s="78" t="str">
        <f t="shared" si="10"/>
        <v>NO</v>
      </c>
      <c r="S131" s="79"/>
      <c r="T131" s="80"/>
      <c r="U131" s="7"/>
      <c r="V131" s="68"/>
      <c r="W131" s="69"/>
      <c r="X131" s="70"/>
      <c r="Y131" s="69"/>
      <c r="Z131" s="71"/>
      <c r="AA131" s="72"/>
    </row>
    <row r="132" spans="1:27" s="73" customFormat="1" ht="15" hidden="1" x14ac:dyDescent="0.2">
      <c r="A132" s="74" t="s">
        <v>162</v>
      </c>
      <c r="B132" s="74"/>
      <c r="C132" s="87" t="str">
        <f>IFERROR(INDEX('[1]Balanza Egresos'!A$1:C$65536,MATCH(A132,'[1]Balanza Egresos'!A$1:A$65536,0),2),"SIN CUENTA")</f>
        <v>SIN CUENTA</v>
      </c>
      <c r="D132" s="60">
        <f>IF($P132="A",SUMIFS(D133:D$180,$A133:$A$180,LEFT($A132,$Q132)&amp;"*",$P133:$P$180,"R"),SUMIFS('[1]Balanza Egresos'!$E$1:$E$65536,'[1]Balanza Egresos'!$A$1:$A$65536,$A132))</f>
        <v>0</v>
      </c>
      <c r="E132" s="60">
        <f>IF($P132="A",SUMIFS(E133:E$180,$A133:$A$180,LEFT($A132,$Q132)&amp;"*",$P133:$P$180,"R"),((H132/[1]Parametros!$E$12)*12)+$I132)</f>
        <v>0</v>
      </c>
      <c r="F132" s="60">
        <f>IF($P132="A",SUMIFS(F133:F$1042,$A133:$A$1042,LEFT($A132,$Q132)&amp;"*",$P133:$P$1042,"R"),K132+L132+M132+N132+O132)</f>
        <v>0</v>
      </c>
      <c r="G132" s="81"/>
      <c r="H132" s="60">
        <f>IF($P132="A",SUMIFS(H133:H$180,$A133:$A$180,LEFT($A132,$Q132)&amp;"*",$P133:$P$180,"R"),SUMIFS('[1]Balanza Egresos'!$T$1:$T$65536,'[1]Balanza Egresos'!$A$1:$A$65536,$A132))</f>
        <v>0</v>
      </c>
      <c r="I132" s="88"/>
      <c r="J132" s="62"/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64" t="str">
        <f t="shared" si="17"/>
        <v>A</v>
      </c>
      <c r="Q132" s="64">
        <f t="shared" si="18"/>
        <v>3</v>
      </c>
      <c r="R132" s="78" t="str">
        <f t="shared" si="10"/>
        <v>NO</v>
      </c>
      <c r="S132" s="79"/>
      <c r="T132" s="80"/>
      <c r="U132" s="7"/>
      <c r="V132" s="68"/>
      <c r="W132" s="69"/>
      <c r="X132" s="70"/>
      <c r="Y132" s="69"/>
      <c r="Z132" s="71"/>
      <c r="AA132" s="72"/>
    </row>
    <row r="133" spans="1:27" s="73" customFormat="1" ht="15" hidden="1" x14ac:dyDescent="0.2">
      <c r="A133" s="74" t="s">
        <v>163</v>
      </c>
      <c r="B133" s="74"/>
      <c r="C133" s="87" t="str">
        <f>IFERROR(INDEX('[1]Balanza Egresos'!A$1:C$65536,MATCH(A133,'[1]Balanza Egresos'!A$1:A$65536,0),2),"SIN CUENTA")</f>
        <v>SIN CUENTA</v>
      </c>
      <c r="D133" s="60">
        <f>IF($P133="A",SUMIFS(D134:D$180,$A134:$A$180,LEFT($A133,$Q133)&amp;"*",$P134:$P$180,"R"),SUMIFS('[1]Balanza Egresos'!$E$1:$E$65536,'[1]Balanza Egresos'!$A$1:$A$65536,$A133))</f>
        <v>0</v>
      </c>
      <c r="E133" s="60">
        <f>IF($P133="A",SUMIFS(E134:E$180,$A134:$A$180,LEFT($A133,$Q133)&amp;"*",$P134:$P$180,"R"),((H133/[1]Parametros!$E$12)*12)+$I133)</f>
        <v>0</v>
      </c>
      <c r="F133" s="60">
        <f>IF($P133="A",SUMIFS(F134:F$1042,$A134:$A$1042,LEFT($A133,$Q133)&amp;"*",$P134:$P$1042,"R"),K133+L133+M133+N133+O133)</f>
        <v>0</v>
      </c>
      <c r="G133" s="81"/>
      <c r="H133" s="60">
        <f>IF($P133="A",SUMIFS(H134:H$180,$A134:$A$180,LEFT($A133,$Q133)&amp;"*",$P134:$P$180,"R"),SUMIFS('[1]Balanza Egresos'!$T$1:$T$65536,'[1]Balanza Egresos'!$A$1:$A$65536,$A133))</f>
        <v>0</v>
      </c>
      <c r="I133" s="88"/>
      <c r="J133" s="62"/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64" t="str">
        <f t="shared" si="17"/>
        <v>R</v>
      </c>
      <c r="Q133" s="64">
        <f t="shared" si="18"/>
        <v>4</v>
      </c>
      <c r="R133" s="78" t="str">
        <f t="shared" si="10"/>
        <v>NO</v>
      </c>
      <c r="S133" s="79"/>
      <c r="T133" s="80"/>
      <c r="U133" s="7"/>
      <c r="V133" s="68"/>
      <c r="W133" s="69"/>
      <c r="X133" s="70"/>
      <c r="Y133" s="69"/>
      <c r="Z133" s="71"/>
      <c r="AA133" s="72"/>
    </row>
    <row r="134" spans="1:27" s="73" customFormat="1" ht="15" hidden="1" x14ac:dyDescent="0.2">
      <c r="A134" s="74" t="s">
        <v>164</v>
      </c>
      <c r="B134" s="74"/>
      <c r="C134" s="87" t="str">
        <f>IFERROR(INDEX('[1]Balanza Egresos'!A$1:C$65536,MATCH(A134,'[1]Balanza Egresos'!A$1:A$65536,0),2),"SIN CUENTA")</f>
        <v>SIN CUENTA</v>
      </c>
      <c r="D134" s="60">
        <f>IF($P134="A",SUMIFS(D135:D$180,$A135:$A$180,LEFT($A134,$Q134)&amp;"*",$P135:$P$180,"R"),SUMIFS('[1]Balanza Egresos'!$E$1:$E$65536,'[1]Balanza Egresos'!$A$1:$A$65536,$A134))</f>
        <v>0</v>
      </c>
      <c r="E134" s="60">
        <f>IF($P134="A",SUMIFS(E135:E$180,$A135:$A$180,LEFT($A134,$Q134)&amp;"*",$P135:$P$180,"R"),((H134/[1]Parametros!$E$12)*12)+$I134)</f>
        <v>0</v>
      </c>
      <c r="F134" s="60">
        <f>IF($P134="A",SUMIFS(F135:F$1042,$A135:$A$1042,LEFT($A134,$Q134)&amp;"*",$P135:$P$1042,"R"),K134+L134+M134+N134+O134)</f>
        <v>0</v>
      </c>
      <c r="G134" s="81"/>
      <c r="H134" s="60">
        <f>IF($P134="A",SUMIFS(H135:H$180,$A135:$A$180,LEFT($A134,$Q134)&amp;"*",$P135:$P$180,"R"),SUMIFS('[1]Balanza Egresos'!$T$1:$T$65536,'[1]Balanza Egresos'!$A$1:$A$65536,$A134))</f>
        <v>0</v>
      </c>
      <c r="I134" s="88"/>
      <c r="J134" s="62"/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64" t="str">
        <f t="shared" si="17"/>
        <v>A</v>
      </c>
      <c r="Q134" s="64">
        <f t="shared" si="18"/>
        <v>3</v>
      </c>
      <c r="R134" s="78" t="str">
        <f t="shared" si="10"/>
        <v>NO</v>
      </c>
      <c r="S134" s="79"/>
      <c r="T134" s="80"/>
      <c r="U134" s="7"/>
      <c r="V134" s="68"/>
      <c r="W134" s="69"/>
      <c r="X134" s="70"/>
      <c r="Y134" s="69"/>
      <c r="Z134" s="71"/>
      <c r="AA134" s="72"/>
    </row>
    <row r="135" spans="1:27" s="73" customFormat="1" ht="15" hidden="1" x14ac:dyDescent="0.2">
      <c r="A135" s="74" t="s">
        <v>165</v>
      </c>
      <c r="B135" s="74"/>
      <c r="C135" s="87" t="str">
        <f>IFERROR(INDEX('[1]Balanza Egresos'!A$1:C$65536,MATCH(A135,'[1]Balanza Egresos'!A$1:A$65536,0),2),"SIN CUENTA")</f>
        <v>SIN CUENTA</v>
      </c>
      <c r="D135" s="60">
        <f>IF($P135="A",SUMIFS(D136:D$180,$A136:$A$180,LEFT($A135,$Q135)&amp;"*",$P136:$P$180,"R"),SUMIFS('[1]Balanza Egresos'!$E$1:$E$65536,'[1]Balanza Egresos'!$A$1:$A$65536,$A135))</f>
        <v>0</v>
      </c>
      <c r="E135" s="60">
        <f>IF($P135="A",SUMIFS(E136:E$180,$A136:$A$180,LEFT($A135,$Q135)&amp;"*",$P136:$P$180,"R"),((H135/[1]Parametros!$E$12)*12)+$I135)</f>
        <v>0</v>
      </c>
      <c r="F135" s="60">
        <f>IF($P135="A",SUMIFS(F136:F$1042,$A136:$A$1042,LEFT($A135,$Q135)&amp;"*",$P136:$P$1042,"R"),K135+L135+M135+N135+O135)</f>
        <v>0</v>
      </c>
      <c r="G135" s="81"/>
      <c r="H135" s="60">
        <f>IF($P135="A",SUMIFS(H136:H$180,$A136:$A$180,LEFT($A135,$Q135)&amp;"*",$P136:$P$180,"R"),SUMIFS('[1]Balanza Egresos'!$T$1:$T$65536,'[1]Balanza Egresos'!$A$1:$A$65536,$A135))</f>
        <v>0</v>
      </c>
      <c r="I135" s="88"/>
      <c r="J135" s="62"/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64" t="str">
        <f t="shared" si="17"/>
        <v>R</v>
      </c>
      <c r="Q135" s="64">
        <f t="shared" si="18"/>
        <v>4</v>
      </c>
      <c r="R135" s="78" t="str">
        <f t="shared" si="10"/>
        <v>NO</v>
      </c>
      <c r="S135" s="79"/>
      <c r="T135" s="80"/>
      <c r="U135" s="7"/>
      <c r="V135" s="68"/>
      <c r="W135" s="69"/>
      <c r="X135" s="70"/>
      <c r="Y135" s="69"/>
      <c r="Z135" s="71"/>
      <c r="AA135" s="72"/>
    </row>
    <row r="136" spans="1:27" s="73" customFormat="1" ht="15" hidden="1" x14ac:dyDescent="0.2">
      <c r="A136" s="74" t="s">
        <v>166</v>
      </c>
      <c r="B136" s="74"/>
      <c r="C136" s="87" t="str">
        <f>IFERROR(INDEX('[1]Balanza Egresos'!A$1:C$65536,MATCH(A136,'[1]Balanza Egresos'!A$1:A$65536,0),2),"SIN CUENTA")</f>
        <v>SIN CUENTA</v>
      </c>
      <c r="D136" s="60">
        <f>IF($P136="A",SUMIFS(D137:D$180,$A137:$A$180,LEFT($A136,$Q136)&amp;"*",$P137:$P$180,"R"),SUMIFS('[1]Balanza Egresos'!$E$1:$E$65536,'[1]Balanza Egresos'!$A$1:$A$65536,$A136))</f>
        <v>0</v>
      </c>
      <c r="E136" s="60">
        <f>IF($P136="A",SUMIFS(E137:E$180,$A137:$A$180,LEFT($A136,$Q136)&amp;"*",$P137:$P$180,"R"),((H136/[1]Parametros!$E$12)*12)+$I136)</f>
        <v>0</v>
      </c>
      <c r="F136" s="60">
        <f>IF($P136="A",SUMIFS(F137:F$1042,$A137:$A$1042,LEFT($A136,$Q136)&amp;"*",$P137:$P$1042,"R"),K136+L136+M136+N136+O136)</f>
        <v>0</v>
      </c>
      <c r="G136" s="81"/>
      <c r="H136" s="60">
        <f>IF($P136="A",SUMIFS(H137:H$180,$A137:$A$180,LEFT($A136,$Q136)&amp;"*",$P137:$P$180,"R"),SUMIFS('[1]Balanza Egresos'!$T$1:$T$65536,'[1]Balanza Egresos'!$A$1:$A$65536,$A136))</f>
        <v>0</v>
      </c>
      <c r="I136" s="88"/>
      <c r="J136" s="62"/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64" t="str">
        <f t="shared" si="17"/>
        <v>A</v>
      </c>
      <c r="Q136" s="64">
        <f t="shared" si="18"/>
        <v>3</v>
      </c>
      <c r="R136" s="78" t="str">
        <f t="shared" si="10"/>
        <v>NO</v>
      </c>
      <c r="S136" s="79"/>
      <c r="T136" s="80"/>
      <c r="U136" s="7"/>
      <c r="V136" s="68"/>
      <c r="W136" s="69"/>
      <c r="X136" s="70"/>
      <c r="Y136" s="69"/>
      <c r="Z136" s="71"/>
      <c r="AA136" s="72"/>
    </row>
    <row r="137" spans="1:27" s="73" customFormat="1" ht="15" hidden="1" x14ac:dyDescent="0.2">
      <c r="A137" s="74" t="s">
        <v>167</v>
      </c>
      <c r="B137" s="74"/>
      <c r="C137" s="87" t="str">
        <f>IFERROR(INDEX('[1]Balanza Egresos'!A$1:C$65536,MATCH(A137,'[1]Balanza Egresos'!A$1:A$65536,0),2),"SIN CUENTA")</f>
        <v>SIN CUENTA</v>
      </c>
      <c r="D137" s="60">
        <f>IF($P137="A",SUMIFS(D138:D$180,$A138:$A$180,LEFT($A137,$Q137)&amp;"*",$P138:$P$180,"R"),SUMIFS('[1]Balanza Egresos'!$E$1:$E$65536,'[1]Balanza Egresos'!$A$1:$A$65536,$A137))</f>
        <v>0</v>
      </c>
      <c r="E137" s="60">
        <f>IF($P137="A",SUMIFS(E138:E$180,$A138:$A$180,LEFT($A137,$Q137)&amp;"*",$P138:$P$180,"R"),((H137/[1]Parametros!$E$12)*12)+$I137)</f>
        <v>0</v>
      </c>
      <c r="F137" s="60">
        <f>IF($P137="A",SUMIFS(F138:F$1042,$A138:$A$1042,LEFT($A137,$Q137)&amp;"*",$P138:$P$1042,"R"),K137+L137+M137+N137+O137)</f>
        <v>0</v>
      </c>
      <c r="G137" s="81"/>
      <c r="H137" s="60">
        <f>IF($P137="A",SUMIFS(H138:H$180,$A138:$A$180,LEFT($A137,$Q137)&amp;"*",$P138:$P$180,"R"),SUMIFS('[1]Balanza Egresos'!$T$1:$T$65536,'[1]Balanza Egresos'!$A$1:$A$65536,$A137))</f>
        <v>0</v>
      </c>
      <c r="I137" s="88"/>
      <c r="J137" s="62"/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64" t="str">
        <f t="shared" si="17"/>
        <v>R</v>
      </c>
      <c r="Q137" s="64">
        <f t="shared" si="18"/>
        <v>4</v>
      </c>
      <c r="R137" s="78" t="str">
        <f t="shared" si="10"/>
        <v>NO</v>
      </c>
      <c r="S137" s="79"/>
      <c r="T137" s="80"/>
      <c r="U137" s="7"/>
      <c r="V137" s="68"/>
      <c r="W137" s="69"/>
      <c r="X137" s="70"/>
      <c r="Y137" s="69"/>
      <c r="Z137" s="71"/>
      <c r="AA137" s="72"/>
    </row>
    <row r="138" spans="1:27" s="73" customFormat="1" ht="15" hidden="1" x14ac:dyDescent="0.2">
      <c r="A138" s="74" t="s">
        <v>168</v>
      </c>
      <c r="B138" s="74"/>
      <c r="C138" s="87" t="str">
        <f>IFERROR(INDEX('[1]Balanza Egresos'!A$1:C$65536,MATCH(A138,'[1]Balanza Egresos'!A$1:A$65536,0),2),"SIN CUENTA")</f>
        <v>SIN CUENTA</v>
      </c>
      <c r="D138" s="60">
        <f>IF($P138="A",SUMIFS(D139:D$180,$A139:$A$180,LEFT($A138,$Q138)&amp;"*",$P139:$P$180,"R"),SUMIFS('[1]Balanza Egresos'!$E$1:$E$65536,'[1]Balanza Egresos'!$A$1:$A$65536,$A138))</f>
        <v>0</v>
      </c>
      <c r="E138" s="60">
        <f>IF($P138="A",SUMIFS(E139:E$180,$A139:$A$180,LEFT($A138,$Q138)&amp;"*",$P139:$P$180,"R"),((H138/[1]Parametros!$E$12)*12)+$I138)</f>
        <v>0</v>
      </c>
      <c r="F138" s="60">
        <f>IF($P138="A",SUMIFS(F139:F$1042,$A139:$A$1042,LEFT($A138,$Q138)&amp;"*",$P139:$P$1042,"R"),K138+L138+M138+N138+O138)</f>
        <v>0</v>
      </c>
      <c r="G138" s="81"/>
      <c r="H138" s="60">
        <f>IF($P138="A",SUMIFS(H139:H$180,$A139:$A$180,LEFT($A138,$Q138)&amp;"*",$P139:$P$180,"R"),SUMIFS('[1]Balanza Egresos'!$T$1:$T$65536,'[1]Balanza Egresos'!$A$1:$A$65536,$A138))</f>
        <v>0</v>
      </c>
      <c r="I138" s="88"/>
      <c r="J138" s="62"/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64" t="str">
        <f t="shared" si="17"/>
        <v>R</v>
      </c>
      <c r="Q138" s="64">
        <f t="shared" si="18"/>
        <v>4</v>
      </c>
      <c r="R138" s="78" t="str">
        <f t="shared" ref="R138:R201" si="19">IF(ABS(D138+E138+F138+H138)&gt;0,"SI","NO")</f>
        <v>NO</v>
      </c>
      <c r="S138" s="79"/>
      <c r="T138" s="80"/>
      <c r="U138" s="7"/>
      <c r="V138" s="68"/>
      <c r="W138" s="69"/>
      <c r="X138" s="70"/>
      <c r="Y138" s="69"/>
      <c r="Z138" s="71"/>
      <c r="AA138" s="72"/>
    </row>
    <row r="139" spans="1:27" s="73" customFormat="1" ht="15" hidden="1" x14ac:dyDescent="0.2">
      <c r="A139" s="74" t="s">
        <v>169</v>
      </c>
      <c r="B139" s="74"/>
      <c r="C139" s="87" t="str">
        <f>IFERROR(INDEX('[1]Balanza Egresos'!A$1:C$65536,MATCH(A139,'[1]Balanza Egresos'!A$1:A$65536,0),2),"SIN CUENTA")</f>
        <v>SIN CUENTA</v>
      </c>
      <c r="D139" s="60">
        <f>IF($P139="A",SUMIFS(D140:D$180,$A140:$A$180,LEFT($A139,$Q139)&amp;"*",$P140:$P$180,"R"),SUMIFS('[1]Balanza Egresos'!$E$1:$E$65536,'[1]Balanza Egresos'!$A$1:$A$65536,$A139))</f>
        <v>0</v>
      </c>
      <c r="E139" s="60">
        <f>IF($P139="A",SUMIFS(E140:E$180,$A140:$A$180,LEFT($A139,$Q139)&amp;"*",$P140:$P$180,"R"),((H139/[1]Parametros!$E$12)*12)+$I139)</f>
        <v>0</v>
      </c>
      <c r="F139" s="60">
        <f>IF($P139="A",SUMIFS(F140:F$1042,$A140:$A$1042,LEFT($A139,$Q139)&amp;"*",$P140:$P$1042,"R"),K139+L139+M139+N139+O139)</f>
        <v>0</v>
      </c>
      <c r="G139" s="81"/>
      <c r="H139" s="60">
        <f>IF($P139="A",SUMIFS(H140:H$180,$A140:$A$180,LEFT($A139,$Q139)&amp;"*",$P140:$P$180,"R"),SUMIFS('[1]Balanza Egresos'!$T$1:$T$65536,'[1]Balanza Egresos'!$A$1:$A$65536,$A139))</f>
        <v>0</v>
      </c>
      <c r="I139" s="88"/>
      <c r="J139" s="62"/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64" t="str">
        <f t="shared" si="17"/>
        <v>R</v>
      </c>
      <c r="Q139" s="64">
        <f t="shared" si="18"/>
        <v>4</v>
      </c>
      <c r="R139" s="78" t="str">
        <f t="shared" si="19"/>
        <v>NO</v>
      </c>
      <c r="S139" s="79"/>
      <c r="T139" s="80"/>
      <c r="U139" s="7"/>
      <c r="V139" s="68"/>
      <c r="W139" s="69"/>
      <c r="X139" s="70"/>
      <c r="Y139" s="69"/>
      <c r="Z139" s="71"/>
      <c r="AA139" s="72"/>
    </row>
    <row r="140" spans="1:27" s="73" customFormat="1" ht="15" hidden="1" x14ac:dyDescent="0.2">
      <c r="A140" s="74" t="s">
        <v>170</v>
      </c>
      <c r="B140" s="74"/>
      <c r="C140" s="87" t="str">
        <f>IFERROR(INDEX('[1]Balanza Egresos'!A$1:C$65536,MATCH(A140,'[1]Balanza Egresos'!A$1:A$65536,0),2),"SIN CUENTA")</f>
        <v>SIN CUENTA</v>
      </c>
      <c r="D140" s="60">
        <f>IF($P140="A",SUMIFS(D141:D$180,$A141:$A$180,LEFT($A140,$Q140)&amp;"*",$P141:$P$180,"R"),SUMIFS('[1]Balanza Egresos'!$E$1:$E$65536,'[1]Balanza Egresos'!$A$1:$A$65536,$A140))</f>
        <v>0</v>
      </c>
      <c r="E140" s="60">
        <f>IF($P140="A",SUMIFS(E141:E$180,$A141:$A$180,LEFT($A140,$Q140)&amp;"*",$P141:$P$180,"R"),((H140/[1]Parametros!$E$12)*12)+$I140)</f>
        <v>0</v>
      </c>
      <c r="F140" s="60">
        <f>IF($P140="A",SUMIFS(F141:F$1042,$A141:$A$1042,LEFT($A140,$Q140)&amp;"*",$P141:$P$1042,"R"),K140+L140+M140+N140+O140)</f>
        <v>0</v>
      </c>
      <c r="G140" s="81"/>
      <c r="H140" s="60">
        <f>IF($P140="A",SUMIFS(H141:H$180,$A141:$A$180,LEFT($A140,$Q140)&amp;"*",$P141:$P$180,"R"),SUMIFS('[1]Balanza Egresos'!$T$1:$T$65536,'[1]Balanza Egresos'!$A$1:$A$65536,$A140))</f>
        <v>0</v>
      </c>
      <c r="I140" s="88"/>
      <c r="J140" s="62"/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64" t="str">
        <f t="shared" si="17"/>
        <v>R</v>
      </c>
      <c r="Q140" s="64">
        <f t="shared" si="18"/>
        <v>4</v>
      </c>
      <c r="R140" s="78" t="str">
        <f t="shared" si="19"/>
        <v>NO</v>
      </c>
      <c r="S140" s="79"/>
      <c r="T140" s="80"/>
      <c r="U140" s="7"/>
      <c r="V140" s="68"/>
      <c r="W140" s="69"/>
      <c r="X140" s="70"/>
      <c r="Y140" s="69"/>
      <c r="Z140" s="71"/>
      <c r="AA140" s="72"/>
    </row>
    <row r="141" spans="1:27" s="73" customFormat="1" ht="15" hidden="1" x14ac:dyDescent="0.2">
      <c r="A141" s="74" t="s">
        <v>171</v>
      </c>
      <c r="B141" s="74"/>
      <c r="C141" s="87" t="str">
        <f>IFERROR(INDEX('[1]Balanza Egresos'!A$1:C$65536,MATCH(A141,'[1]Balanza Egresos'!A$1:A$65536,0),2),"SIN CUENTA")</f>
        <v>SIN CUENTA</v>
      </c>
      <c r="D141" s="60">
        <f>IF($P141="A",SUMIFS(D142:D$180,$A142:$A$180,LEFT($A141,$Q141)&amp;"*",$P142:$P$180,"R"),SUMIFS('[1]Balanza Egresos'!$E$1:$E$65536,'[1]Balanza Egresos'!$A$1:$A$65536,$A141))</f>
        <v>0</v>
      </c>
      <c r="E141" s="60">
        <f>IF($P141="A",SUMIFS(E142:E$180,$A142:$A$180,LEFT($A141,$Q141)&amp;"*",$P142:$P$180,"R"),((H141/[1]Parametros!$E$12)*12)+$I141)</f>
        <v>0</v>
      </c>
      <c r="F141" s="60">
        <f>IF($P141="A",SUMIFS(F142:F$1042,$A142:$A$1042,LEFT($A141,$Q141)&amp;"*",$P142:$P$1042,"R"),K141+L141+M141+N141+O141)</f>
        <v>0</v>
      </c>
      <c r="G141" s="81"/>
      <c r="H141" s="60">
        <f>IF($P141="A",SUMIFS(H142:H$180,$A142:$A$180,LEFT($A141,$Q141)&amp;"*",$P142:$P$180,"R"),SUMIFS('[1]Balanza Egresos'!$T$1:$T$65536,'[1]Balanza Egresos'!$A$1:$A$65536,$A141))</f>
        <v>0</v>
      </c>
      <c r="I141" s="88"/>
      <c r="J141" s="62"/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64" t="str">
        <f t="shared" ref="P141:P180" si="20">IF(RIGHT(A141,2)="00","A","R")</f>
        <v>R</v>
      </c>
      <c r="Q141" s="64">
        <f t="shared" si="18"/>
        <v>4</v>
      </c>
      <c r="R141" s="78" t="str">
        <f t="shared" si="19"/>
        <v>NO</v>
      </c>
      <c r="S141" s="79"/>
      <c r="T141" s="80"/>
      <c r="U141" s="7"/>
      <c r="V141" s="68"/>
      <c r="W141" s="69"/>
      <c r="X141" s="70"/>
      <c r="Y141" s="69"/>
      <c r="Z141" s="71"/>
      <c r="AA141" s="72"/>
    </row>
    <row r="142" spans="1:27" s="73" customFormat="1" ht="15" hidden="1" x14ac:dyDescent="0.2">
      <c r="A142" s="74" t="s">
        <v>172</v>
      </c>
      <c r="B142" s="74"/>
      <c r="C142" s="87" t="str">
        <f>IFERROR(INDEX('[1]Balanza Egresos'!A$1:C$65536,MATCH(A142,'[1]Balanza Egresos'!A$1:A$65536,0),2),"SIN CUENTA")</f>
        <v>SIN CUENTA</v>
      </c>
      <c r="D142" s="60">
        <f>IF($P142="A",SUMIFS(D143:D$180,$A143:$A$180,LEFT($A142,$Q142)&amp;"*",$P143:$P$180,"R"),SUMIFS('[1]Balanza Egresos'!$E$1:$E$65536,'[1]Balanza Egresos'!$A$1:$A$65536,$A142))</f>
        <v>0</v>
      </c>
      <c r="E142" s="60">
        <f>IF($P142="A",SUMIFS(E143:E$180,$A143:$A$180,LEFT($A142,$Q142)&amp;"*",$P143:$P$180,"R"),((H142/[1]Parametros!$E$12)*12)+$I142)</f>
        <v>0</v>
      </c>
      <c r="F142" s="60">
        <f>IF($P142="A",SUMIFS(F143:F$1042,$A143:$A$1042,LEFT($A142,$Q142)&amp;"*",$P143:$P$1042,"R"),K142+L142+M142+N142+O142)</f>
        <v>0</v>
      </c>
      <c r="G142" s="81"/>
      <c r="H142" s="60">
        <f>IF($P142="A",SUMIFS(H143:H$180,$A143:$A$180,LEFT($A142,$Q142)&amp;"*",$P143:$P$180,"R"),SUMIFS('[1]Balanza Egresos'!$T$1:$T$65536,'[1]Balanza Egresos'!$A$1:$A$65536,$A142))</f>
        <v>0</v>
      </c>
      <c r="I142" s="88"/>
      <c r="J142" s="62"/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64" t="str">
        <f t="shared" si="20"/>
        <v>R</v>
      </c>
      <c r="Q142" s="64">
        <f t="shared" si="18"/>
        <v>4</v>
      </c>
      <c r="R142" s="78" t="str">
        <f t="shared" si="19"/>
        <v>NO</v>
      </c>
      <c r="S142" s="79"/>
      <c r="T142" s="80"/>
      <c r="U142" s="7"/>
      <c r="V142" s="68"/>
      <c r="W142" s="69"/>
      <c r="X142" s="70"/>
      <c r="Y142" s="69"/>
      <c r="Z142" s="71"/>
      <c r="AA142" s="72"/>
    </row>
    <row r="143" spans="1:27" s="73" customFormat="1" ht="15" hidden="1" x14ac:dyDescent="0.2">
      <c r="A143" s="74" t="s">
        <v>173</v>
      </c>
      <c r="B143" s="74"/>
      <c r="C143" s="87" t="str">
        <f>IFERROR(INDEX('[1]Balanza Egresos'!A$1:C$65536,MATCH(A143,'[1]Balanza Egresos'!A$1:A$65536,0),2),"SIN CUENTA")</f>
        <v>SIN CUENTA</v>
      </c>
      <c r="D143" s="60">
        <f>IF($P143="A",SUMIFS(D144:D$180,$A144:$A$180,LEFT($A143,$Q143)&amp;"*",$P144:$P$180,"R"),SUMIFS('[1]Balanza Egresos'!$E$1:$E$65536,'[1]Balanza Egresos'!$A$1:$A$65536,$A143))</f>
        <v>0</v>
      </c>
      <c r="E143" s="60">
        <f>IF($P143="A",SUMIFS(E144:E$180,$A144:$A$180,LEFT($A143,$Q143)&amp;"*",$P144:$P$180,"R"),((H143/[1]Parametros!$E$12)*12)+$I143)</f>
        <v>0</v>
      </c>
      <c r="F143" s="60">
        <f>IF($P143="A",SUMIFS(F144:F$1042,$A144:$A$1042,LEFT($A143,$Q143)&amp;"*",$P144:$P$1042,"R"),K143+L143+M143+N143+O143)</f>
        <v>0</v>
      </c>
      <c r="G143" s="81"/>
      <c r="H143" s="60">
        <f>IF($P143="A",SUMIFS(H144:H$180,$A144:$A$180,LEFT($A143,$Q143)&amp;"*",$P144:$P$180,"R"),SUMIFS('[1]Balanza Egresos'!$T$1:$T$65536,'[1]Balanza Egresos'!$A$1:$A$65536,$A143))</f>
        <v>0</v>
      </c>
      <c r="I143" s="88"/>
      <c r="J143" s="62"/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64" t="str">
        <f t="shared" si="20"/>
        <v>R</v>
      </c>
      <c r="Q143" s="64">
        <f t="shared" si="18"/>
        <v>4</v>
      </c>
      <c r="R143" s="78" t="str">
        <f t="shared" si="19"/>
        <v>NO</v>
      </c>
      <c r="S143" s="79"/>
      <c r="T143" s="80"/>
      <c r="U143" s="7"/>
      <c r="V143" s="68"/>
      <c r="W143" s="69"/>
      <c r="X143" s="70"/>
      <c r="Y143" s="69"/>
      <c r="Z143" s="71"/>
      <c r="AA143" s="72"/>
    </row>
    <row r="144" spans="1:27" s="73" customFormat="1" ht="15" hidden="1" x14ac:dyDescent="0.2">
      <c r="A144" s="74" t="s">
        <v>174</v>
      </c>
      <c r="B144" s="74"/>
      <c r="C144" s="87" t="str">
        <f>IFERROR(INDEX('[1]Balanza Egresos'!A$1:C$65536,MATCH(A144,'[1]Balanza Egresos'!A$1:A$65536,0),2),"SIN CUENTA")</f>
        <v>SIN CUENTA</v>
      </c>
      <c r="D144" s="60">
        <f>IF($P144="A",SUMIFS(D145:D$180,$A145:$A$180,LEFT($A144,$Q144)&amp;"*",$P145:$P$180,"R"),SUMIFS('[1]Balanza Egresos'!$E$1:$E$65536,'[1]Balanza Egresos'!$A$1:$A$65536,$A144))</f>
        <v>0</v>
      </c>
      <c r="E144" s="60">
        <f>IF($P144="A",SUMIFS(E145:E$180,$A145:$A$180,LEFT($A144,$Q144)&amp;"*",$P145:$P$180,"R"),((H144/[1]Parametros!$E$12)*12)+$I144)</f>
        <v>0</v>
      </c>
      <c r="F144" s="60">
        <f>IF($P144="A",SUMIFS(F145:F$1042,$A145:$A$1042,LEFT($A144,$Q144)&amp;"*",$P145:$P$1042,"R"),K144+L144+M144+N144+O144)</f>
        <v>0</v>
      </c>
      <c r="G144" s="81"/>
      <c r="H144" s="60">
        <f>IF($P144="A",SUMIFS(H145:H$180,$A145:$A$180,LEFT($A144,$Q144)&amp;"*",$P145:$P$180,"R"),SUMIFS('[1]Balanza Egresos'!$T$1:$T$65536,'[1]Balanza Egresos'!$A$1:$A$65536,$A144))</f>
        <v>0</v>
      </c>
      <c r="I144" s="88"/>
      <c r="J144" s="62"/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64" t="str">
        <f t="shared" si="20"/>
        <v>R</v>
      </c>
      <c r="Q144" s="64">
        <f t="shared" si="18"/>
        <v>4</v>
      </c>
      <c r="R144" s="78" t="str">
        <f t="shared" si="19"/>
        <v>NO</v>
      </c>
      <c r="S144" s="79"/>
      <c r="T144" s="80"/>
      <c r="U144" s="7"/>
      <c r="V144" s="68"/>
      <c r="W144" s="69"/>
      <c r="X144" s="70"/>
      <c r="Y144" s="69"/>
      <c r="Z144" s="71"/>
      <c r="AA144" s="72"/>
    </row>
    <row r="145" spans="1:27" s="73" customFormat="1" ht="15" hidden="1" x14ac:dyDescent="0.2">
      <c r="A145" s="74" t="s">
        <v>175</v>
      </c>
      <c r="B145" s="74"/>
      <c r="C145" s="87" t="str">
        <f>IFERROR(INDEX('[1]Balanza Egresos'!A$1:C$65536,MATCH(A145,'[1]Balanza Egresos'!A$1:A$65536,0),2),"SIN CUENTA")</f>
        <v>SIN CUENTA</v>
      </c>
      <c r="D145" s="60">
        <f>IF($P145="A",SUMIFS(D146:D$180,$A146:$A$180,LEFT($A145,$Q145)&amp;"*",$P146:$P$180,"R"),SUMIFS('[1]Balanza Egresos'!$E$1:$E$65536,'[1]Balanza Egresos'!$A$1:$A$65536,$A145))</f>
        <v>0</v>
      </c>
      <c r="E145" s="60">
        <f>IF($P145="A",SUMIFS(E146:E$180,$A146:$A$180,LEFT($A145,$Q145)&amp;"*",$P146:$P$180,"R"),((H145/[1]Parametros!$E$12)*12)+$I145)</f>
        <v>0</v>
      </c>
      <c r="F145" s="60">
        <f>IF($P145="A",SUMIFS(F146:F$1042,$A146:$A$1042,LEFT($A145,$Q145)&amp;"*",$P146:$P$1042,"R"),K145+L145+M145+N145+O145)</f>
        <v>0</v>
      </c>
      <c r="G145" s="81"/>
      <c r="H145" s="60">
        <f>IF($P145="A",SUMIFS(H146:H$180,$A146:$A$180,LEFT($A145,$Q145)&amp;"*",$P146:$P$180,"R"),SUMIFS('[1]Balanza Egresos'!$T$1:$T$65536,'[1]Balanza Egresos'!$A$1:$A$65536,$A145))</f>
        <v>0</v>
      </c>
      <c r="I145" s="88"/>
      <c r="J145" s="62"/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64" t="str">
        <f t="shared" si="20"/>
        <v>A</v>
      </c>
      <c r="Q145" s="64">
        <f t="shared" si="18"/>
        <v>3</v>
      </c>
      <c r="R145" s="78" t="str">
        <f t="shared" si="19"/>
        <v>NO</v>
      </c>
      <c r="S145" s="79"/>
      <c r="T145" s="80"/>
      <c r="U145" s="7"/>
      <c r="V145" s="68"/>
      <c r="W145" s="69"/>
      <c r="X145" s="70"/>
      <c r="Y145" s="69"/>
      <c r="Z145" s="71"/>
      <c r="AA145" s="72"/>
    </row>
    <row r="146" spans="1:27" s="73" customFormat="1" ht="15" hidden="1" x14ac:dyDescent="0.2">
      <c r="A146" s="74" t="s">
        <v>176</v>
      </c>
      <c r="B146" s="74"/>
      <c r="C146" s="87" t="str">
        <f>IFERROR(INDEX('[1]Balanza Egresos'!A$1:C$65536,MATCH(A146,'[1]Balanza Egresos'!A$1:A$65536,0),2),"SIN CUENTA")</f>
        <v>SIN CUENTA</v>
      </c>
      <c r="D146" s="60">
        <f>IF($P146="A",SUMIFS(D147:D$180,$A147:$A$180,LEFT($A146,$Q146)&amp;"*",$P147:$P$180,"R"),SUMIFS('[1]Balanza Egresos'!$E$1:$E$65536,'[1]Balanza Egresos'!$A$1:$A$65536,$A146))</f>
        <v>0</v>
      </c>
      <c r="E146" s="60">
        <f>IF($P146="A",SUMIFS(E147:E$180,$A147:$A$180,LEFT($A146,$Q146)&amp;"*",$P147:$P$180,"R"),((H146/[1]Parametros!$E$12)*12)+$I146)</f>
        <v>0</v>
      </c>
      <c r="F146" s="60">
        <f>IF($P146="A",SUMIFS(F147:F$1042,$A147:$A$1042,LEFT($A146,$Q146)&amp;"*",$P147:$P$1042,"R"),K146+L146+M146+N146+O146)</f>
        <v>0</v>
      </c>
      <c r="G146" s="81"/>
      <c r="H146" s="60">
        <f>IF($P146="A",SUMIFS(H147:H$180,$A147:$A$180,LEFT($A146,$Q146)&amp;"*",$P147:$P$180,"R"),SUMIFS('[1]Balanza Egresos'!$T$1:$T$65536,'[1]Balanza Egresos'!$A$1:$A$65536,$A146))</f>
        <v>0</v>
      </c>
      <c r="I146" s="88"/>
      <c r="J146" s="62"/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64" t="str">
        <f t="shared" si="20"/>
        <v>R</v>
      </c>
      <c r="Q146" s="64">
        <f t="shared" si="18"/>
        <v>4</v>
      </c>
      <c r="R146" s="78" t="str">
        <f t="shared" si="19"/>
        <v>NO</v>
      </c>
      <c r="S146" s="79"/>
      <c r="T146" s="80"/>
      <c r="U146" s="7"/>
      <c r="V146" s="68"/>
      <c r="W146" s="69"/>
      <c r="X146" s="70"/>
      <c r="Y146" s="69"/>
      <c r="Z146" s="71"/>
      <c r="AA146" s="72"/>
    </row>
    <row r="147" spans="1:27" s="73" customFormat="1" ht="15" hidden="1" x14ac:dyDescent="0.2">
      <c r="A147" s="74" t="s">
        <v>177</v>
      </c>
      <c r="B147" s="74"/>
      <c r="C147" s="87" t="str">
        <f>IFERROR(INDEX('[1]Balanza Egresos'!A$1:C$65536,MATCH(A147,'[1]Balanza Egresos'!A$1:A$65536,0),2),"SIN CUENTA")</f>
        <v>SIN CUENTA</v>
      </c>
      <c r="D147" s="60">
        <f>IF($P147="A",SUMIFS(D148:D$180,$A148:$A$180,LEFT($A147,$Q147)&amp;"*",$P148:$P$180,"R"),SUMIFS('[1]Balanza Egresos'!$E$1:$E$65536,'[1]Balanza Egresos'!$A$1:$A$65536,$A147))</f>
        <v>0</v>
      </c>
      <c r="E147" s="60">
        <f>IF($P147="A",SUMIFS(E148:E$180,$A148:$A$180,LEFT($A147,$Q147)&amp;"*",$P148:$P$180,"R"),((H147/[1]Parametros!$E$12)*12)+$I147)</f>
        <v>0</v>
      </c>
      <c r="F147" s="60">
        <f>IF($P147="A",SUMIFS(F148:F$1042,$A148:$A$1042,LEFT($A147,$Q147)&amp;"*",$P148:$P$1042,"R"),K147+L147+M147+N147+O147)</f>
        <v>0</v>
      </c>
      <c r="G147" s="81"/>
      <c r="H147" s="60">
        <f>IF($P147="A",SUMIFS(H148:H$180,$A148:$A$180,LEFT($A147,$Q147)&amp;"*",$P148:$P$180,"R"),SUMIFS('[1]Balanza Egresos'!$T$1:$T$65536,'[1]Balanza Egresos'!$A$1:$A$65536,$A147))</f>
        <v>0</v>
      </c>
      <c r="I147" s="88"/>
      <c r="J147" s="62"/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64" t="str">
        <f t="shared" si="20"/>
        <v>A</v>
      </c>
      <c r="Q147" s="64">
        <f t="shared" si="18"/>
        <v>3</v>
      </c>
      <c r="R147" s="78" t="str">
        <f t="shared" si="19"/>
        <v>NO</v>
      </c>
      <c r="S147" s="79"/>
      <c r="T147" s="80"/>
      <c r="U147" s="7"/>
      <c r="V147" s="68"/>
      <c r="W147" s="69"/>
      <c r="X147" s="70"/>
      <c r="Y147" s="69"/>
      <c r="Z147" s="71"/>
      <c r="AA147" s="72"/>
    </row>
    <row r="148" spans="1:27" s="73" customFormat="1" ht="15" hidden="1" x14ac:dyDescent="0.2">
      <c r="A148" s="74" t="s">
        <v>178</v>
      </c>
      <c r="B148" s="74"/>
      <c r="C148" s="87" t="str">
        <f>IFERROR(INDEX('[1]Balanza Egresos'!A$1:C$65536,MATCH(A148,'[1]Balanza Egresos'!A$1:A$65536,0),2),"SIN CUENTA")</f>
        <v>SIN CUENTA</v>
      </c>
      <c r="D148" s="60">
        <f>IF($P148="A",SUMIFS(D149:D$180,$A149:$A$180,LEFT($A148,$Q148)&amp;"*",$P149:$P$180,"R"),SUMIFS('[1]Balanza Egresos'!$E$1:$E$65536,'[1]Balanza Egresos'!$A$1:$A$65536,$A148))</f>
        <v>0</v>
      </c>
      <c r="E148" s="60">
        <f>IF($P148="A",SUMIFS(E149:E$180,$A149:$A$180,LEFT($A148,$Q148)&amp;"*",$P149:$P$180,"R"),((H148/[1]Parametros!$E$12)*12)+$I148)</f>
        <v>0</v>
      </c>
      <c r="F148" s="60">
        <f>IF($P148="A",SUMIFS(F149:F$1042,$A149:$A$1042,LEFT($A148,$Q148)&amp;"*",$P149:$P$1042,"R"),K148+L148+M148+N148+O148)</f>
        <v>0</v>
      </c>
      <c r="G148" s="81"/>
      <c r="H148" s="60">
        <f>IF($P148="A",SUMIFS(H149:H$180,$A149:$A$180,LEFT($A148,$Q148)&amp;"*",$P149:$P$180,"R"),SUMIFS('[1]Balanza Egresos'!$T$1:$T$65536,'[1]Balanza Egresos'!$A$1:$A$65536,$A148))</f>
        <v>0</v>
      </c>
      <c r="I148" s="88"/>
      <c r="J148" s="62"/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64" t="str">
        <f t="shared" si="20"/>
        <v>R</v>
      </c>
      <c r="Q148" s="64">
        <f t="shared" si="18"/>
        <v>4</v>
      </c>
      <c r="R148" s="78" t="str">
        <f t="shared" si="19"/>
        <v>NO</v>
      </c>
      <c r="S148" s="79"/>
      <c r="T148" s="80"/>
      <c r="U148" s="7"/>
      <c r="V148" s="68"/>
      <c r="W148" s="69"/>
      <c r="X148" s="70"/>
      <c r="Y148" s="69"/>
      <c r="Z148" s="71"/>
      <c r="AA148" s="72"/>
    </row>
    <row r="149" spans="1:27" s="73" customFormat="1" ht="15" hidden="1" x14ac:dyDescent="0.2">
      <c r="A149" s="74" t="s">
        <v>179</v>
      </c>
      <c r="B149" s="74"/>
      <c r="C149" s="87" t="str">
        <f>IFERROR(INDEX('[1]Balanza Egresos'!A$1:C$65536,MATCH(A149,'[1]Balanza Egresos'!A$1:A$65536,0),2),"SIN CUENTA")</f>
        <v>SIN CUENTA</v>
      </c>
      <c r="D149" s="60">
        <f>IF($P149="A",SUMIFS(D150:D$180,$A150:$A$180,LEFT($A149,$Q149)&amp;"*",$P150:$P$180,"R"),SUMIFS('[1]Balanza Egresos'!$E$1:$E$65536,'[1]Balanza Egresos'!$A$1:$A$65536,$A149))</f>
        <v>0</v>
      </c>
      <c r="E149" s="60">
        <f>IF($P149="A",SUMIFS(E150:E$180,$A150:$A$180,LEFT($A149,$Q149)&amp;"*",$P150:$P$180,"R"),((H149/[1]Parametros!$E$12)*12)+$I149)</f>
        <v>0</v>
      </c>
      <c r="F149" s="60">
        <f>IF($P149="A",SUMIFS(F150:F$1042,$A150:$A$1042,LEFT($A149,$Q149)&amp;"*",$P150:$P$1042,"R"),K149+L149+M149+N149+O149)</f>
        <v>0</v>
      </c>
      <c r="G149" s="81"/>
      <c r="H149" s="60">
        <f>IF($P149="A",SUMIFS(H150:H$180,$A150:$A$180,LEFT($A149,$Q149)&amp;"*",$P150:$P$180,"R"),SUMIFS('[1]Balanza Egresos'!$T$1:$T$65536,'[1]Balanza Egresos'!$A$1:$A$65536,$A149))</f>
        <v>0</v>
      </c>
      <c r="I149" s="88"/>
      <c r="J149" s="62"/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64" t="str">
        <f t="shared" si="20"/>
        <v>A</v>
      </c>
      <c r="Q149" s="64">
        <f t="shared" si="18"/>
        <v>3</v>
      </c>
      <c r="R149" s="78" t="str">
        <f t="shared" si="19"/>
        <v>NO</v>
      </c>
      <c r="S149" s="79"/>
      <c r="T149" s="80"/>
      <c r="U149" s="7"/>
      <c r="V149" s="68"/>
      <c r="W149" s="69"/>
      <c r="X149" s="70"/>
      <c r="Y149" s="69"/>
      <c r="Z149" s="71"/>
      <c r="AA149" s="72"/>
    </row>
    <row r="150" spans="1:27" s="73" customFormat="1" ht="15" hidden="1" x14ac:dyDescent="0.2">
      <c r="A150" s="74" t="s">
        <v>180</v>
      </c>
      <c r="B150" s="74"/>
      <c r="C150" s="87" t="str">
        <f>IFERROR(INDEX('[1]Balanza Egresos'!A$1:C$65536,MATCH(A150,'[1]Balanza Egresos'!A$1:A$65536,0),2),"SIN CUENTA")</f>
        <v>SIN CUENTA</v>
      </c>
      <c r="D150" s="60">
        <f>IF($P150="A",SUMIFS(D151:D$180,$A151:$A$180,LEFT($A150,$Q150)&amp;"*",$P151:$P$180,"R"),SUMIFS('[1]Balanza Egresos'!$E$1:$E$65536,'[1]Balanza Egresos'!$A$1:$A$65536,$A150))</f>
        <v>0</v>
      </c>
      <c r="E150" s="60">
        <f>IF($P150="A",SUMIFS(E151:E$180,$A151:$A$180,LEFT($A150,$Q150)&amp;"*",$P151:$P$180,"R"),((H150/[1]Parametros!$E$12)*12)+$I150)</f>
        <v>0</v>
      </c>
      <c r="F150" s="60">
        <f>IF($P150="A",SUMIFS(F151:F$1042,$A151:$A$1042,LEFT($A150,$Q150)&amp;"*",$P151:$P$1042,"R"),K150+L150+M150+N150+O150)</f>
        <v>0</v>
      </c>
      <c r="G150" s="81"/>
      <c r="H150" s="60">
        <f>IF($P150="A",SUMIFS(H151:H$180,$A151:$A$180,LEFT($A150,$Q150)&amp;"*",$P151:$P$180,"R"),SUMIFS('[1]Balanza Egresos'!$T$1:$T$65536,'[1]Balanza Egresos'!$A$1:$A$65536,$A150))</f>
        <v>0</v>
      </c>
      <c r="I150" s="88"/>
      <c r="J150" s="62"/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64" t="str">
        <f t="shared" si="20"/>
        <v>R</v>
      </c>
      <c r="Q150" s="64">
        <f t="shared" si="18"/>
        <v>4</v>
      </c>
      <c r="R150" s="78" t="str">
        <f t="shared" si="19"/>
        <v>NO</v>
      </c>
      <c r="S150" s="79"/>
      <c r="T150" s="80"/>
      <c r="U150" s="7"/>
      <c r="V150" s="68"/>
      <c r="W150" s="69"/>
      <c r="X150" s="70"/>
      <c r="Y150" s="69"/>
      <c r="Z150" s="71"/>
      <c r="AA150" s="72"/>
    </row>
    <row r="151" spans="1:27" s="73" customFormat="1" ht="15" hidden="1" x14ac:dyDescent="0.2">
      <c r="A151" s="74" t="s">
        <v>181</v>
      </c>
      <c r="B151" s="74"/>
      <c r="C151" s="87" t="str">
        <f>IFERROR(INDEX('[1]Balanza Egresos'!A$1:C$65536,MATCH(A151,'[1]Balanza Egresos'!A$1:A$65536,0),2),"SIN CUENTA")</f>
        <v>SIN CUENTA</v>
      </c>
      <c r="D151" s="60">
        <f>IF($P151="A",SUMIFS(D152:D$180,$A152:$A$180,LEFT($A151,$Q151)&amp;"*",$P152:$P$180,"R"),SUMIFS('[1]Balanza Egresos'!$E$1:$E$65536,'[1]Balanza Egresos'!$A$1:$A$65536,$A151))</f>
        <v>0</v>
      </c>
      <c r="E151" s="60">
        <f>IF($P151="A",SUMIFS(E152:E$180,$A152:$A$180,LEFT($A151,$Q151)&amp;"*",$P152:$P$180,"R"),((H151/[1]Parametros!$E$12)*12)+$I151)</f>
        <v>0</v>
      </c>
      <c r="F151" s="60">
        <f>IF($P151="A",SUMIFS(F152:F$1042,$A152:$A$1042,LEFT($A151,$Q151)&amp;"*",$P152:$P$1042,"R"),K151+L151+M151+N151+O151)</f>
        <v>0</v>
      </c>
      <c r="G151" s="81"/>
      <c r="H151" s="60">
        <f>IF($P151="A",SUMIFS(H152:H$180,$A152:$A$180,LEFT($A151,$Q151)&amp;"*",$P152:$P$180,"R"),SUMIFS('[1]Balanza Egresos'!$T$1:$T$65536,'[1]Balanza Egresos'!$A$1:$A$65536,$A151))</f>
        <v>0</v>
      </c>
      <c r="I151" s="88"/>
      <c r="J151" s="62"/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64" t="str">
        <f t="shared" si="20"/>
        <v>A</v>
      </c>
      <c r="Q151" s="64">
        <f t="shared" ref="Q151:Q201" si="21">IF(RIGHT(A151,4)="0000",1,IF(RIGHT(A151,3)="000",2,IF(RIGHT(A151,2)="00",3,4)))</f>
        <v>3</v>
      </c>
      <c r="R151" s="78" t="str">
        <f t="shared" si="19"/>
        <v>NO</v>
      </c>
      <c r="S151" s="79"/>
      <c r="T151" s="80"/>
      <c r="U151" s="7"/>
      <c r="V151" s="68"/>
      <c r="W151" s="69"/>
      <c r="X151" s="70"/>
      <c r="Y151" s="69"/>
      <c r="Z151" s="71"/>
      <c r="AA151" s="72"/>
    </row>
    <row r="152" spans="1:27" s="73" customFormat="1" ht="15" hidden="1" x14ac:dyDescent="0.2">
      <c r="A152" s="74" t="s">
        <v>182</v>
      </c>
      <c r="B152" s="74"/>
      <c r="C152" s="87" t="str">
        <f>IFERROR(INDEX('[1]Balanza Egresos'!A$1:C$65536,MATCH(A152,'[1]Balanza Egresos'!A$1:A$65536,0),2),"SIN CUENTA")</f>
        <v>SIN CUENTA</v>
      </c>
      <c r="D152" s="60">
        <f>IF($P152="A",SUMIFS(D153:D$180,$A153:$A$180,LEFT($A152,$Q152)&amp;"*",$P153:$P$180,"R"),SUMIFS('[1]Balanza Egresos'!$E$1:$E$65536,'[1]Balanza Egresos'!$A$1:$A$65536,$A152))</f>
        <v>0</v>
      </c>
      <c r="E152" s="60">
        <f>IF($P152="A",SUMIFS(E153:E$180,$A153:$A$180,LEFT($A152,$Q152)&amp;"*",$P153:$P$180,"R"),((H152/[1]Parametros!$E$12)*12)+$I152)</f>
        <v>0</v>
      </c>
      <c r="F152" s="60">
        <f>IF($P152="A",SUMIFS(F153:F$1042,$A153:$A$1042,LEFT($A152,$Q152)&amp;"*",$P153:$P$1042,"R"),K152+L152+M152+N152+O152)</f>
        <v>0</v>
      </c>
      <c r="G152" s="81"/>
      <c r="H152" s="60">
        <f>IF($P152="A",SUMIFS(H153:H$180,$A153:$A$180,LEFT($A152,$Q152)&amp;"*",$P153:$P$180,"R"),SUMIFS('[1]Balanza Egresos'!$T$1:$T$65536,'[1]Balanza Egresos'!$A$1:$A$65536,$A152))</f>
        <v>0</v>
      </c>
      <c r="I152" s="88"/>
      <c r="J152" s="62"/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64" t="str">
        <f t="shared" si="20"/>
        <v>R</v>
      </c>
      <c r="Q152" s="64">
        <f t="shared" si="21"/>
        <v>4</v>
      </c>
      <c r="R152" s="78" t="str">
        <f t="shared" si="19"/>
        <v>NO</v>
      </c>
      <c r="S152" s="79"/>
      <c r="T152" s="80"/>
      <c r="U152" s="7"/>
      <c r="V152" s="68"/>
      <c r="W152" s="69"/>
      <c r="X152" s="70"/>
      <c r="Y152" s="69"/>
      <c r="Z152" s="71"/>
      <c r="AA152" s="72"/>
    </row>
    <row r="153" spans="1:27" s="73" customFormat="1" ht="15" hidden="1" x14ac:dyDescent="0.2">
      <c r="A153" s="74" t="s">
        <v>183</v>
      </c>
      <c r="B153" s="74"/>
      <c r="C153" s="87" t="str">
        <f>IFERROR(INDEX('[1]Balanza Egresos'!A$1:C$65536,MATCH(A153,'[1]Balanza Egresos'!A$1:A$65536,0),2),"SIN CUENTA")</f>
        <v>SIN CUENTA</v>
      </c>
      <c r="D153" s="60">
        <f>IF($P153="A",SUMIFS(D154:D$180,$A154:$A$180,LEFT($A153,$Q153)&amp;"*",$P154:$P$180,"R"),SUMIFS('[1]Balanza Egresos'!$E$1:$E$65536,'[1]Balanza Egresos'!$A$1:$A$65536,$A153))</f>
        <v>0</v>
      </c>
      <c r="E153" s="60">
        <f>IF($P153="A",SUMIFS(E154:E$180,$A154:$A$180,LEFT($A153,$Q153)&amp;"*",$P154:$P$180,"R"),((H153/[1]Parametros!$E$12)*12)+$I153)</f>
        <v>0</v>
      </c>
      <c r="F153" s="60">
        <f>IF($P153="A",SUMIFS(F154:F$1042,$A154:$A$1042,LEFT($A153,$Q153)&amp;"*",$P154:$P$1042,"R"),K153+L153+M153+N153+O153)</f>
        <v>0</v>
      </c>
      <c r="G153" s="81"/>
      <c r="H153" s="60">
        <f>IF($P153="A",SUMIFS(H154:H$180,$A154:$A$180,LEFT($A153,$Q153)&amp;"*",$P154:$P$180,"R"),SUMIFS('[1]Balanza Egresos'!$T$1:$T$65536,'[1]Balanza Egresos'!$A$1:$A$65536,$A153))</f>
        <v>0</v>
      </c>
      <c r="I153" s="88"/>
      <c r="J153" s="62"/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64" t="str">
        <f t="shared" si="20"/>
        <v>A</v>
      </c>
      <c r="Q153" s="64">
        <f t="shared" si="21"/>
        <v>3</v>
      </c>
      <c r="R153" s="78" t="str">
        <f t="shared" si="19"/>
        <v>NO</v>
      </c>
      <c r="S153" s="79"/>
      <c r="T153" s="80"/>
      <c r="U153" s="7"/>
      <c r="V153" s="68"/>
      <c r="W153" s="69"/>
      <c r="X153" s="70"/>
      <c r="Y153" s="69"/>
      <c r="Z153" s="71"/>
      <c r="AA153" s="72"/>
    </row>
    <row r="154" spans="1:27" s="73" customFormat="1" ht="15" hidden="1" x14ac:dyDescent="0.2">
      <c r="A154" s="74" t="s">
        <v>184</v>
      </c>
      <c r="B154" s="74"/>
      <c r="C154" s="87" t="str">
        <f>IFERROR(INDEX('[1]Balanza Egresos'!A$1:C$65536,MATCH(A154,'[1]Balanza Egresos'!A$1:A$65536,0),2),"SIN CUENTA")</f>
        <v>SIN CUENTA</v>
      </c>
      <c r="D154" s="60">
        <f>IF($P154="A",SUMIFS(D155:D$180,$A155:$A$180,LEFT($A154,$Q154)&amp;"*",$P155:$P$180,"R"),SUMIFS('[1]Balanza Egresos'!$E$1:$E$65536,'[1]Balanza Egresos'!$A$1:$A$65536,$A154))</f>
        <v>0</v>
      </c>
      <c r="E154" s="60">
        <f>IF($P154="A",SUMIFS(E155:E$180,$A155:$A$180,LEFT($A154,$Q154)&amp;"*",$P155:$P$180,"R"),((H154/[1]Parametros!$E$12)*12)+$I154)</f>
        <v>0</v>
      </c>
      <c r="F154" s="60">
        <f>IF($P154="A",SUMIFS(F155:F$1042,$A155:$A$1042,LEFT($A154,$Q154)&amp;"*",$P155:$P$1042,"R"),K154+L154+M154+N154+O154)</f>
        <v>0</v>
      </c>
      <c r="G154" s="81"/>
      <c r="H154" s="60">
        <f>IF($P154="A",SUMIFS(H155:H$180,$A155:$A$180,LEFT($A154,$Q154)&amp;"*",$P155:$P$180,"R"),SUMIFS('[1]Balanza Egresos'!$T$1:$T$65536,'[1]Balanza Egresos'!$A$1:$A$65536,$A154))</f>
        <v>0</v>
      </c>
      <c r="I154" s="88"/>
      <c r="J154" s="62"/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64" t="str">
        <f t="shared" si="20"/>
        <v>R</v>
      </c>
      <c r="Q154" s="64">
        <f t="shared" si="21"/>
        <v>4</v>
      </c>
      <c r="R154" s="78" t="str">
        <f t="shared" si="19"/>
        <v>NO</v>
      </c>
      <c r="S154" s="79"/>
      <c r="T154" s="80"/>
      <c r="U154" s="7"/>
      <c r="V154" s="68"/>
      <c r="W154" s="69"/>
      <c r="X154" s="70"/>
      <c r="Y154" s="69"/>
      <c r="Z154" s="71"/>
      <c r="AA154" s="72"/>
    </row>
    <row r="155" spans="1:27" s="73" customFormat="1" ht="15" x14ac:dyDescent="0.2">
      <c r="A155" s="74" t="s">
        <v>185</v>
      </c>
      <c r="B155" s="74"/>
      <c r="C155" s="87" t="str">
        <f>IFERROR(INDEX('[1]Balanza Egresos'!A$1:C$65536,MATCH(A155,'[1]Balanza Egresos'!A$1:A$65536,0),2),"SIN CUENTA")</f>
        <v>OBRA PÚBLICA EN BIENES PROPIOS</v>
      </c>
      <c r="D155" s="60">
        <f>IF($P155="A",SUMIFS(D156:D$180,$A156:$A$180,LEFT($A155,$Q155)&amp;"*",$P156:$P$180,"R"),SUMIFS('[1]Balanza Egresos'!$E$1:$E$65536,'[1]Balanza Egresos'!$A$1:$A$65536,$A155))</f>
        <v>14396558.09</v>
      </c>
      <c r="E155" s="60">
        <f>IF($P155="A",SUMIFS(E156:E$180,$A156:$A$180,LEFT($A155,$Q155)&amp;"*",$P156:$P$180,"R"),((H155/[1]Parametros!$E$12)*12)+$I155)</f>
        <v>7828061.5466666669</v>
      </c>
      <c r="F155" s="60">
        <f>IF($P155="A",SUMIFS(F156:F$1042,$A156:$A$1042,LEFT($A155,$Q155)&amp;"*",$P156:$P$1042,"R"),K155+L155+M155+N155+O155)</f>
        <v>17135000</v>
      </c>
      <c r="G155" s="81"/>
      <c r="H155" s="60">
        <f>IF($P155="A",SUMIFS(H156:H$180,$A156:$A$180,LEFT($A155,$Q155)&amp;"*",$P156:$P$180,"R"),SUMIFS('[1]Balanza Egresos'!$T$1:$T$65536,'[1]Balanza Egresos'!$A$1:$A$65536,$A155))</f>
        <v>5871046.1600000001</v>
      </c>
      <c r="I155" s="88"/>
      <c r="J155" s="62"/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64" t="str">
        <f t="shared" si="20"/>
        <v>A</v>
      </c>
      <c r="Q155" s="64">
        <f t="shared" si="21"/>
        <v>2</v>
      </c>
      <c r="R155" s="78" t="str">
        <f t="shared" si="19"/>
        <v>SI</v>
      </c>
      <c r="S155" s="79"/>
      <c r="T155" s="80"/>
      <c r="U155" s="7"/>
      <c r="V155" s="68"/>
      <c r="W155" s="69"/>
      <c r="X155" s="70"/>
      <c r="Y155" s="69"/>
      <c r="Z155" s="71"/>
      <c r="AA155" s="72"/>
    </row>
    <row r="156" spans="1:27" s="73" customFormat="1" ht="15" hidden="1" x14ac:dyDescent="0.2">
      <c r="A156" s="74" t="s">
        <v>186</v>
      </c>
      <c r="B156" s="74"/>
      <c r="C156" s="87" t="str">
        <f>IFERROR(INDEX('[1]Balanza Egresos'!A$1:C$65536,MATCH(A156,'[1]Balanza Egresos'!A$1:A$65536,0),2),"SIN CUENTA")</f>
        <v>SIN CUENTA</v>
      </c>
      <c r="D156" s="60">
        <f>IF($P156="A",SUMIFS(D157:D$180,$A157:$A$180,LEFT($A156,$Q156)&amp;"*",$P157:$P$180,"R"),SUMIFS('[1]Balanza Egresos'!$E$1:$E$65536,'[1]Balanza Egresos'!$A$1:$A$65536,$A156))</f>
        <v>0</v>
      </c>
      <c r="E156" s="60">
        <f>IF($P156="A",SUMIFS(E157:E$180,$A157:$A$180,LEFT($A156,$Q156)&amp;"*",$P157:$P$180,"R"),((H156/[1]Parametros!$E$12)*12)+$I156)</f>
        <v>0</v>
      </c>
      <c r="F156" s="60">
        <f>IF($P156="A",SUMIFS(F157:F$1042,$A157:$A$1042,LEFT($A156,$Q156)&amp;"*",$P157:$P$1042,"R"),K156+L156+M156+N156+O156)</f>
        <v>0</v>
      </c>
      <c r="G156" s="81"/>
      <c r="H156" s="60">
        <f>IF($P156="A",SUMIFS(H157:H$180,$A157:$A$180,LEFT($A156,$Q156)&amp;"*",$P157:$P$180,"R"),SUMIFS('[1]Balanza Egresos'!$T$1:$T$65536,'[1]Balanza Egresos'!$A$1:$A$65536,$A156))</f>
        <v>0</v>
      </c>
      <c r="I156" s="88"/>
      <c r="J156" s="62"/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64" t="str">
        <f t="shared" si="20"/>
        <v>A</v>
      </c>
      <c r="Q156" s="64">
        <f t="shared" si="21"/>
        <v>3</v>
      </c>
      <c r="R156" s="78" t="str">
        <f t="shared" si="19"/>
        <v>NO</v>
      </c>
      <c r="S156" s="79"/>
      <c r="T156" s="80"/>
      <c r="U156" s="7"/>
      <c r="V156" s="68"/>
      <c r="W156" s="69"/>
      <c r="X156" s="70"/>
      <c r="Y156" s="69"/>
      <c r="Z156" s="71"/>
      <c r="AA156" s="72"/>
    </row>
    <row r="157" spans="1:27" s="73" customFormat="1" ht="15" hidden="1" x14ac:dyDescent="0.2">
      <c r="A157" s="74" t="s">
        <v>187</v>
      </c>
      <c r="B157" s="74"/>
      <c r="C157" s="87" t="str">
        <f>IFERROR(INDEX('[1]Balanza Egresos'!A$1:C$65536,MATCH(A157,'[1]Balanza Egresos'!A$1:A$65536,0),2),"SIN CUENTA")</f>
        <v>SIN CUENTA</v>
      </c>
      <c r="D157" s="60">
        <f>IF($P157="A",SUMIFS(D158:D$180,$A158:$A$180,LEFT($A157,$Q157)&amp;"*",$P158:$P$180,"R"),SUMIFS('[1]Balanza Egresos'!$E$1:$E$65536,'[1]Balanza Egresos'!$A$1:$A$65536,$A157))</f>
        <v>0</v>
      </c>
      <c r="E157" s="60">
        <f>IF($P157="A",SUMIFS(E158:E$180,$A158:$A$180,LEFT($A157,$Q157)&amp;"*",$P158:$P$180,"R"),((H157/[1]Parametros!$E$12)*12)+$I157)</f>
        <v>0</v>
      </c>
      <c r="F157" s="60">
        <f>IF($P157="A",SUMIFS(F158:F$1042,$A158:$A$1042,LEFT($A157,$Q157)&amp;"*",$P158:$P$1042,"R"),K157+L157+M157+N157+O157)</f>
        <v>0</v>
      </c>
      <c r="G157" s="81"/>
      <c r="H157" s="60">
        <f>IF($P157="A",SUMIFS(H158:H$180,$A158:$A$180,LEFT($A157,$Q157)&amp;"*",$P158:$P$180,"R"),SUMIFS('[1]Balanza Egresos'!$T$1:$T$65536,'[1]Balanza Egresos'!$A$1:$A$65536,$A157))</f>
        <v>0</v>
      </c>
      <c r="I157" s="88"/>
      <c r="J157" s="62"/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64" t="str">
        <f t="shared" si="20"/>
        <v>R</v>
      </c>
      <c r="Q157" s="64">
        <f t="shared" si="21"/>
        <v>4</v>
      </c>
      <c r="R157" s="78" t="str">
        <f t="shared" si="19"/>
        <v>NO</v>
      </c>
      <c r="S157" s="79"/>
      <c r="T157" s="80"/>
      <c r="U157" s="7"/>
      <c r="V157" s="68"/>
      <c r="W157" s="69"/>
      <c r="X157" s="70"/>
      <c r="Y157" s="69"/>
      <c r="Z157" s="71"/>
      <c r="AA157" s="72"/>
    </row>
    <row r="158" spans="1:27" s="73" customFormat="1" ht="15" x14ac:dyDescent="0.2">
      <c r="A158" s="74" t="s">
        <v>188</v>
      </c>
      <c r="B158" s="74"/>
      <c r="C158" s="87" t="s">
        <v>189</v>
      </c>
      <c r="D158" s="60">
        <f>IF($P158="A",SUMIFS(D159:D$180,$A159:$A$180,LEFT($A158,$Q158)&amp;"*",$P159:$P$180,"R"),SUMIFS('[1]Balanza Egresos'!$E$1:$E$65536,'[1]Balanza Egresos'!$A$1:$A$65536,$A158))</f>
        <v>0</v>
      </c>
      <c r="E158" s="60">
        <f>IF($P158="A",SUMIFS(E159:E$180,$A159:$A$180,LEFT($A158,$Q158)&amp;"*",$P159:$P$180,"R"),((H158/[1]Parametros!$E$12)*12)+$I158)</f>
        <v>0</v>
      </c>
      <c r="F158" s="60">
        <f>IF($P158="A",SUMIFS(F159:F$1042,$A159:$A$1042,LEFT($A158,$Q158)&amp;"*",$P159:$P$1042,"R"),K158+L158+M158+N158+O158)</f>
        <v>360000</v>
      </c>
      <c r="G158" s="81"/>
      <c r="H158" s="60">
        <f>IF($P158="A",SUMIFS(H159:H$180,$A159:$A$180,LEFT($A158,$Q158)&amp;"*",$P159:$P$180,"R"),SUMIFS('[1]Balanza Egresos'!$T$1:$T$65536,'[1]Balanza Egresos'!$A$1:$A$65536,$A158))</f>
        <v>0</v>
      </c>
      <c r="I158" s="88"/>
      <c r="J158" s="62"/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64" t="str">
        <f t="shared" si="20"/>
        <v>A</v>
      </c>
      <c r="Q158" s="64">
        <f t="shared" si="21"/>
        <v>3</v>
      </c>
      <c r="R158" s="78" t="str">
        <f t="shared" si="19"/>
        <v>SI</v>
      </c>
      <c r="S158" s="79"/>
      <c r="T158" s="80"/>
      <c r="U158" s="7"/>
      <c r="V158" s="68"/>
      <c r="W158" s="69"/>
      <c r="X158" s="70"/>
      <c r="Y158" s="69"/>
      <c r="Z158" s="71"/>
      <c r="AA158" s="72"/>
    </row>
    <row r="159" spans="1:27" s="73" customFormat="1" ht="15" x14ac:dyDescent="0.2">
      <c r="A159" s="74" t="s">
        <v>190</v>
      </c>
      <c r="B159" s="74"/>
      <c r="C159" s="87" t="s">
        <v>189</v>
      </c>
      <c r="D159" s="60">
        <f>IF($P159="A",SUMIFS(D160:D$180,$A160:$A$180,LEFT($A159,$Q159)&amp;"*",$P160:$P$180,"R"),SUMIFS('[1]Balanza Egresos'!$E$1:$E$65536,'[1]Balanza Egresos'!$A$1:$A$65536,$A159))</f>
        <v>0</v>
      </c>
      <c r="E159" s="60">
        <f>IF($P159="A",SUMIFS(E160:E$180,$A160:$A$180,LEFT($A159,$Q159)&amp;"*",$P160:$P$180,"R"),((H159/[1]Parametros!$E$12)*12)+$I159)</f>
        <v>0</v>
      </c>
      <c r="F159" s="60">
        <f>IF($P159="A",SUMIFS(F160:F$1042,$A160:$A$1042,LEFT($A159,$Q159)&amp;"*",$P160:$P$1042,"R"),K159+L159+M159+N159+O159)</f>
        <v>360000</v>
      </c>
      <c r="G159" s="81" t="s">
        <v>191</v>
      </c>
      <c r="H159" s="60">
        <f>IF($P159="A",SUMIFS(H160:H$180,$A160:$A$180,LEFT($A159,$Q159)&amp;"*",$P160:$P$180,"R"),SUMIFS('[1]Balanza Egresos'!$T$1:$T$65536,'[1]Balanza Egresos'!$A$1:$A$65536,$A159))</f>
        <v>0</v>
      </c>
      <c r="I159" s="88"/>
      <c r="J159" s="62"/>
      <c r="K159" s="83">
        <v>200000</v>
      </c>
      <c r="L159" s="83">
        <v>0</v>
      </c>
      <c r="M159" s="83">
        <v>0</v>
      </c>
      <c r="N159" s="83">
        <v>0</v>
      </c>
      <c r="O159" s="83">
        <v>160000</v>
      </c>
      <c r="P159" s="64" t="str">
        <f t="shared" si="20"/>
        <v>R</v>
      </c>
      <c r="Q159" s="64">
        <f t="shared" si="21"/>
        <v>4</v>
      </c>
      <c r="R159" s="78" t="str">
        <f t="shared" si="19"/>
        <v>SI</v>
      </c>
      <c r="S159" s="79"/>
      <c r="T159" s="80"/>
      <c r="U159" s="7"/>
      <c r="V159" s="68"/>
      <c r="W159" s="69"/>
      <c r="X159" s="70"/>
      <c r="Y159" s="69"/>
      <c r="Z159" s="71"/>
      <c r="AA159" s="72"/>
    </row>
    <row r="160" spans="1:27" s="73" customFormat="1" ht="15" hidden="1" x14ac:dyDescent="0.2">
      <c r="A160" s="74" t="s">
        <v>192</v>
      </c>
      <c r="B160" s="74"/>
      <c r="C160" s="87" t="str">
        <f>IFERROR(INDEX('[1]Balanza Egresos'!A$1:C$65536,MATCH(A160,'[1]Balanza Egresos'!A$1:A$65536,0),2),"SIN CUENTA")</f>
        <v>SIN CUENTA</v>
      </c>
      <c r="D160" s="60">
        <f>IF($P160="A",SUMIFS(D161:D$180,$A161:$A$180,LEFT($A160,$Q160)&amp;"*",$P161:$P$180,"R"),SUMIFS('[1]Balanza Egresos'!$E$1:$E$65536,'[1]Balanza Egresos'!$A$1:$A$65536,$A160))</f>
        <v>0</v>
      </c>
      <c r="E160" s="60">
        <f>IF($P160="A",SUMIFS(E161:E$180,$A161:$A$180,LEFT($A160,$Q160)&amp;"*",$P161:$P$180,"R"),((H160/[1]Parametros!$E$12)*12)+$I160)</f>
        <v>0</v>
      </c>
      <c r="F160" s="60">
        <f>IF($P160="A",SUMIFS(F161:F$1042,$A161:$A$1042,LEFT($A160,$Q160)&amp;"*",$P161:$P$1042,"R"),K160+L160+M160+N160+O160)</f>
        <v>0</v>
      </c>
      <c r="G160" s="81"/>
      <c r="H160" s="60">
        <f>IF($P160="A",SUMIFS(H161:H$180,$A161:$A$180,LEFT($A160,$Q160)&amp;"*",$P161:$P$180,"R"),SUMIFS('[1]Balanza Egresos'!$T$1:$T$65536,'[1]Balanza Egresos'!$A$1:$A$65536,$A160))</f>
        <v>0</v>
      </c>
      <c r="I160" s="88"/>
      <c r="J160" s="62"/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64" t="str">
        <f t="shared" si="20"/>
        <v>A</v>
      </c>
      <c r="Q160" s="64">
        <f t="shared" si="21"/>
        <v>3</v>
      </c>
      <c r="R160" s="78" t="str">
        <f t="shared" si="19"/>
        <v>NO</v>
      </c>
      <c r="S160" s="79"/>
      <c r="T160" s="80"/>
      <c r="U160" s="7"/>
      <c r="V160" s="68"/>
      <c r="W160" s="69"/>
      <c r="X160" s="70"/>
      <c r="Y160" s="69"/>
      <c r="Z160" s="71"/>
      <c r="AA160" s="72"/>
    </row>
    <row r="161" spans="1:27" s="73" customFormat="1" ht="15" hidden="1" x14ac:dyDescent="0.2">
      <c r="A161" s="74" t="s">
        <v>193</v>
      </c>
      <c r="B161" s="74"/>
      <c r="C161" s="87" t="str">
        <f>IFERROR(INDEX('[1]Balanza Egresos'!A$1:C$65536,MATCH(A161,'[1]Balanza Egresos'!A$1:A$65536,0),2),"SIN CUENTA")</f>
        <v>SIN CUENTA</v>
      </c>
      <c r="D161" s="60">
        <f>IF($P161="A",SUMIFS(D162:D$180,$A162:$A$180,LEFT($A161,$Q161)&amp;"*",$P162:$P$180,"R"),SUMIFS('[1]Balanza Egresos'!$E$1:$E$65536,'[1]Balanza Egresos'!$A$1:$A$65536,$A161))</f>
        <v>0</v>
      </c>
      <c r="E161" s="60">
        <f>IF($P161="A",SUMIFS(E162:E$180,$A162:$A$180,LEFT($A161,$Q161)&amp;"*",$P162:$P$180,"R"),((H161/[1]Parametros!$E$12)*12)+$I161)</f>
        <v>0</v>
      </c>
      <c r="F161" s="60">
        <f>IF($P161="A",SUMIFS(F162:F$1042,$A162:$A$1042,LEFT($A161,$Q161)&amp;"*",$P162:$P$1042,"R"),K161+L161+M161+N161+O161)</f>
        <v>0</v>
      </c>
      <c r="G161" s="81"/>
      <c r="H161" s="60">
        <f>IF($P161="A",SUMIFS(H162:H$180,$A162:$A$180,LEFT($A161,$Q161)&amp;"*",$P162:$P$180,"R"),SUMIFS('[1]Balanza Egresos'!$T$1:$T$65536,'[1]Balanza Egresos'!$A$1:$A$65536,$A161))</f>
        <v>0</v>
      </c>
      <c r="I161" s="88"/>
      <c r="J161" s="62"/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64" t="str">
        <f t="shared" si="20"/>
        <v>R</v>
      </c>
      <c r="Q161" s="64">
        <f t="shared" si="21"/>
        <v>4</v>
      </c>
      <c r="R161" s="78" t="str">
        <f t="shared" si="19"/>
        <v>NO</v>
      </c>
      <c r="S161" s="79"/>
      <c r="T161" s="80"/>
      <c r="U161" s="7"/>
      <c r="V161" s="68"/>
      <c r="W161" s="69"/>
      <c r="X161" s="70"/>
      <c r="Y161" s="69"/>
      <c r="Z161" s="71"/>
      <c r="AA161" s="72"/>
    </row>
    <row r="162" spans="1:27" s="73" customFormat="1" ht="15" hidden="1" x14ac:dyDescent="0.2">
      <c r="A162" s="74" t="s">
        <v>194</v>
      </c>
      <c r="B162" s="74"/>
      <c r="C162" s="87" t="str">
        <f>IFERROR(INDEX('[1]Balanza Egresos'!A$1:C$65536,MATCH(A162,'[1]Balanza Egresos'!A$1:A$65536,0),2),"SIN CUENTA")</f>
        <v>SIN CUENTA</v>
      </c>
      <c r="D162" s="60">
        <f>IF($P162="A",SUMIFS(D163:D$180,$A163:$A$180,LEFT($A162,$Q162)&amp;"*",$P163:$P$180,"R"),SUMIFS('[1]Balanza Egresos'!$E$1:$E$65536,'[1]Balanza Egresos'!$A$1:$A$65536,$A162))</f>
        <v>0</v>
      </c>
      <c r="E162" s="60">
        <f>IF($P162="A",SUMIFS(E163:E$180,$A163:$A$180,LEFT($A162,$Q162)&amp;"*",$P163:$P$180,"R"),((H162/[1]Parametros!$E$12)*12)+$I162)</f>
        <v>0</v>
      </c>
      <c r="F162" s="60">
        <f>IF($P162="A",SUMIFS(F163:F$1042,$A163:$A$1042,LEFT($A162,$Q162)&amp;"*",$P163:$P$1042,"R"),K162+L162+M162+N162+O162)</f>
        <v>0</v>
      </c>
      <c r="G162" s="81"/>
      <c r="H162" s="60">
        <f>IF($P162="A",SUMIFS(H163:H$180,$A163:$A$180,LEFT($A162,$Q162)&amp;"*",$P163:$P$180,"R"),SUMIFS('[1]Balanza Egresos'!$T$1:$T$65536,'[1]Balanza Egresos'!$A$1:$A$65536,$A162))</f>
        <v>0</v>
      </c>
      <c r="I162" s="88"/>
      <c r="J162" s="62"/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64" t="str">
        <f>IF(RIGHT(A162,2)="00","A","R")</f>
        <v>R</v>
      </c>
      <c r="Q162" s="64">
        <f>IF(RIGHT(A162,4)="0000",1,IF(RIGHT(A162,3)="000",2,IF(RIGHT(A162,2)="00",3,4)))</f>
        <v>4</v>
      </c>
      <c r="R162" s="78" t="str">
        <f t="shared" si="19"/>
        <v>NO</v>
      </c>
      <c r="S162" s="79"/>
      <c r="T162" s="80"/>
      <c r="U162" s="7"/>
      <c r="V162" s="68"/>
      <c r="W162" s="69"/>
      <c r="X162" s="70"/>
      <c r="Y162" s="69"/>
      <c r="Z162" s="71"/>
      <c r="AA162" s="72"/>
    </row>
    <row r="163" spans="1:27" s="73" customFormat="1" ht="15" hidden="1" x14ac:dyDescent="0.2">
      <c r="A163" s="74" t="s">
        <v>195</v>
      </c>
      <c r="B163" s="74"/>
      <c r="C163" s="87" t="str">
        <f>IFERROR(INDEX('[1]Balanza Egresos'!A$1:C$65536,MATCH(A163,'[1]Balanza Egresos'!A$1:A$65536,0),2),"SIN CUENTA")</f>
        <v>SIN CUENTA</v>
      </c>
      <c r="D163" s="60">
        <f>IF($P163="A",SUMIFS(D164:D$180,$A164:$A$180,LEFT($A163,$Q163)&amp;"*",$P164:$P$180,"R"),SUMIFS('[1]Balanza Egresos'!$E$1:$E$65536,'[1]Balanza Egresos'!$A$1:$A$65536,$A163))</f>
        <v>0</v>
      </c>
      <c r="E163" s="60">
        <f>IF($P163="A",SUMIFS(E164:E$180,$A164:$A$180,LEFT($A163,$Q163)&amp;"*",$P164:$P$180,"R"),((H163/[1]Parametros!$E$12)*12)+$I163)</f>
        <v>0</v>
      </c>
      <c r="F163" s="60">
        <f>IF($P163="A",SUMIFS(F164:F$1042,$A164:$A$1042,LEFT($A163,$Q163)&amp;"*",$P164:$P$1042,"R"),K163+L163+M163+N163+O163)</f>
        <v>0</v>
      </c>
      <c r="G163" s="81"/>
      <c r="H163" s="60">
        <f>IF($P163="A",SUMIFS(H164:H$180,$A164:$A$180,LEFT($A163,$Q163)&amp;"*",$P164:$P$180,"R"),SUMIFS('[1]Balanza Egresos'!$T$1:$T$65536,'[1]Balanza Egresos'!$A$1:$A$65536,$A163))</f>
        <v>0</v>
      </c>
      <c r="I163" s="88"/>
      <c r="J163" s="62"/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64" t="str">
        <f>IF(RIGHT(A163,2)="00","A","R")</f>
        <v>R</v>
      </c>
      <c r="Q163" s="64">
        <f>IF(RIGHT(A163,4)="0000",1,IF(RIGHT(A163,3)="000",2,IF(RIGHT(A163,2)="00",3,4)))</f>
        <v>4</v>
      </c>
      <c r="R163" s="78" t="str">
        <f t="shared" si="19"/>
        <v>NO</v>
      </c>
      <c r="S163" s="79"/>
      <c r="T163" s="80"/>
      <c r="U163" s="7"/>
      <c r="V163" s="68"/>
      <c r="W163" s="69"/>
      <c r="X163" s="70"/>
      <c r="Y163" s="69"/>
      <c r="Z163" s="71"/>
      <c r="AA163" s="72"/>
    </row>
    <row r="164" spans="1:27" s="73" customFormat="1" ht="15" hidden="1" x14ac:dyDescent="0.2">
      <c r="A164" s="74" t="s">
        <v>196</v>
      </c>
      <c r="B164" s="74"/>
      <c r="C164" s="87" t="str">
        <f>IFERROR(INDEX('[1]Balanza Egresos'!A$1:C$65536,MATCH(A164,'[1]Balanza Egresos'!A$1:A$65536,0),2),"SIN CUENTA")</f>
        <v>SIN CUENTA</v>
      </c>
      <c r="D164" s="60">
        <f>IF($P164="A",SUMIFS(D165:D$180,$A165:$A$180,LEFT($A164,$Q164)&amp;"*",$P165:$P$180,"R"),SUMIFS('[1]Balanza Egresos'!$E$1:$E$65536,'[1]Balanza Egresos'!$A$1:$A$65536,$A164))</f>
        <v>0</v>
      </c>
      <c r="E164" s="60">
        <f>IF($P164="A",SUMIFS(E165:E$180,$A165:$A$180,LEFT($A164,$Q164)&amp;"*",$P165:$P$180,"R"),((H164/[1]Parametros!$E$12)*12)+$I164)</f>
        <v>0</v>
      </c>
      <c r="F164" s="60">
        <f>IF($P164="A",SUMIFS(F165:F$1042,$A165:$A$1042,LEFT($A164,$Q164)&amp;"*",$P165:$P$1042,"R"),K164+L164+M164+N164+O164)</f>
        <v>0</v>
      </c>
      <c r="G164" s="81"/>
      <c r="H164" s="60">
        <f>IF($P164="A",SUMIFS(H165:H$180,$A165:$A$180,LEFT($A164,$Q164)&amp;"*",$P165:$P$180,"R"),SUMIFS('[1]Balanza Egresos'!$T$1:$T$65536,'[1]Balanza Egresos'!$A$1:$A$65536,$A164))</f>
        <v>0</v>
      </c>
      <c r="I164" s="88"/>
      <c r="J164" s="62"/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64" t="str">
        <f>IF(RIGHT(A164,2)="00","A","R")</f>
        <v>R</v>
      </c>
      <c r="Q164" s="64">
        <f>IF(RIGHT(A164,4)="0000",1,IF(RIGHT(A164,3)="000",2,IF(RIGHT(A164,2)="00",3,4)))</f>
        <v>4</v>
      </c>
      <c r="R164" s="78" t="str">
        <f t="shared" si="19"/>
        <v>NO</v>
      </c>
      <c r="S164" s="79"/>
      <c r="T164" s="80"/>
      <c r="U164" s="7"/>
      <c r="V164" s="68"/>
      <c r="W164" s="69"/>
      <c r="X164" s="70"/>
      <c r="Y164" s="69"/>
      <c r="Z164" s="71"/>
      <c r="AA164" s="72"/>
    </row>
    <row r="165" spans="1:27" s="73" customFormat="1" ht="15" hidden="1" x14ac:dyDescent="0.2">
      <c r="A165" s="74" t="s">
        <v>197</v>
      </c>
      <c r="B165" s="74"/>
      <c r="C165" s="87" t="str">
        <f>IFERROR(INDEX('[1]Balanza Egresos'!A$1:C$65536,MATCH(A165,'[1]Balanza Egresos'!A$1:A$65536,0),2),"SIN CUENTA")</f>
        <v>SIN CUENTA</v>
      </c>
      <c r="D165" s="60">
        <f>IF($P165="A",SUMIFS(D166:D$180,$A166:$A$180,LEFT($A165,$Q165)&amp;"*",$P166:$P$180,"R"),SUMIFS('[1]Balanza Egresos'!$E$1:$E$65536,'[1]Balanza Egresos'!$A$1:$A$65536,$A165))</f>
        <v>0</v>
      </c>
      <c r="E165" s="60">
        <f>IF($P165="A",SUMIFS(E166:E$180,$A166:$A$180,LEFT($A165,$Q165)&amp;"*",$P166:$P$180,"R"),((H165/[1]Parametros!$E$12)*12)+$I165)</f>
        <v>0</v>
      </c>
      <c r="F165" s="60">
        <f>IF($P165="A",SUMIFS(F166:F$1042,$A166:$A$1042,LEFT($A165,$Q165)&amp;"*",$P166:$P$1042,"R"),K165+L165+M165+N165+O165)</f>
        <v>0</v>
      </c>
      <c r="G165" s="81"/>
      <c r="H165" s="60">
        <f>IF($P165="A",SUMIFS(H166:H$180,$A166:$A$180,LEFT($A165,$Q165)&amp;"*",$P166:$P$180,"R"),SUMIFS('[1]Balanza Egresos'!$T$1:$T$65536,'[1]Balanza Egresos'!$A$1:$A$65536,$A165))</f>
        <v>0</v>
      </c>
      <c r="I165" s="88"/>
      <c r="J165" s="62"/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64" t="str">
        <f>IF(RIGHT(A165,2)="00","A","R")</f>
        <v>R</v>
      </c>
      <c r="Q165" s="64">
        <f>IF(RIGHT(A165,4)="0000",1,IF(RIGHT(A165,3)="000",2,IF(RIGHT(A165,2)="00",3,4)))</f>
        <v>4</v>
      </c>
      <c r="R165" s="78" t="str">
        <f t="shared" si="19"/>
        <v>NO</v>
      </c>
      <c r="S165" s="79"/>
      <c r="T165" s="80"/>
      <c r="U165" s="7"/>
      <c r="V165" s="68"/>
      <c r="W165" s="69"/>
      <c r="X165" s="70"/>
      <c r="Y165" s="69"/>
      <c r="Z165" s="71"/>
      <c r="AA165" s="72"/>
    </row>
    <row r="166" spans="1:27" s="73" customFormat="1" ht="15" x14ac:dyDescent="0.2">
      <c r="A166" s="74" t="s">
        <v>198</v>
      </c>
      <c r="B166" s="74"/>
      <c r="C166" s="87" t="str">
        <f>IFERROR(INDEX('[1]Balanza Egresos'!A$1:C$65536,MATCH(A166,'[1]Balanza Egresos'!A$1:A$65536,0),2),"SIN CUENTA")</f>
        <v>División de terrenos y construcción de obras de urbanización</v>
      </c>
      <c r="D166" s="60">
        <f>IF($P166="A",SUMIFS(D167:D$180,$A167:$A$180,LEFT($A166,$Q166)&amp;"*",$P167:$P$180,"R"),SUMIFS('[1]Balanza Egresos'!$E$1:$E$65536,'[1]Balanza Egresos'!$A$1:$A$65536,$A166))</f>
        <v>13496558.09</v>
      </c>
      <c r="E166" s="60">
        <f>IF($P166="A",SUMIFS(E167:E$180,$A167:$A$180,LEFT($A166,$Q166)&amp;"*",$P167:$P$180,"R"),((H166/[1]Parametros!$E$12)*12)+$I166)</f>
        <v>7437374.4400000004</v>
      </c>
      <c r="F166" s="60">
        <f>IF($P166="A",SUMIFS(F167:F$1042,$A167:$A$1042,LEFT($A166,$Q166)&amp;"*",$P167:$P$1042,"R"),K166+L166+M166+N166+O166)</f>
        <v>16700000</v>
      </c>
      <c r="G166" s="81"/>
      <c r="H166" s="60">
        <f>IF($P166="A",SUMIFS(H167:H$180,$A167:$A$180,LEFT($A166,$Q166)&amp;"*",$P167:$P$180,"R"),SUMIFS('[1]Balanza Egresos'!$T$1:$T$65536,'[1]Balanza Egresos'!$A$1:$A$65536,$A166))</f>
        <v>5578030.8300000001</v>
      </c>
      <c r="I166" s="88"/>
      <c r="J166" s="62"/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64" t="str">
        <f t="shared" si="20"/>
        <v>A</v>
      </c>
      <c r="Q166" s="64">
        <f t="shared" si="21"/>
        <v>3</v>
      </c>
      <c r="R166" s="78" t="str">
        <f t="shared" si="19"/>
        <v>SI</v>
      </c>
      <c r="S166" s="79"/>
      <c r="T166" s="80"/>
      <c r="U166" s="7"/>
      <c r="V166" s="68"/>
      <c r="W166" s="69"/>
      <c r="X166" s="70"/>
      <c r="Y166" s="69"/>
      <c r="Z166" s="71"/>
      <c r="AA166" s="72"/>
    </row>
    <row r="167" spans="1:27" s="73" customFormat="1" ht="33.75" x14ac:dyDescent="0.2">
      <c r="A167" s="74" t="s">
        <v>199</v>
      </c>
      <c r="B167" s="74"/>
      <c r="C167" s="87" t="str">
        <f>IFERROR(INDEX('[1]Balanza Egresos'!A$1:C$65536,MATCH(A167,'[1]Balanza Egresos'!A$1:A$65536,0),2),"SIN CUENTA")</f>
        <v>División de terrenos y construcción de obras de urbanización</v>
      </c>
      <c r="D167" s="60">
        <f>IF($P167="A",SUMIFS(D168:D$180,$A168:$A$180,LEFT($A167,$Q167)&amp;"*",$P168:$P$180,"R"),SUMIFS('[1]Balanza Egresos'!$E$1:$E$65536,'[1]Balanza Egresos'!$A$1:$A$65536,$A167))</f>
        <v>13496558.09</v>
      </c>
      <c r="E167" s="60">
        <f>IF($P167="A",SUMIFS(E168:E$180,$A168:$A$180,LEFT($A167,$Q167)&amp;"*",$P168:$P$180,"R"),((H167/[1]Parametros!$E$12)*12)+$I167)</f>
        <v>7437374.4400000004</v>
      </c>
      <c r="F167" s="60">
        <f>IF($P167="A",SUMIFS(F168:F$1042,$A168:$A$1042,LEFT($A167,$Q167)&amp;"*",$P168:$P$1042,"R"),K167+L167+M167+N167+O167)</f>
        <v>16700000</v>
      </c>
      <c r="G167" s="85" t="s">
        <v>200</v>
      </c>
      <c r="H167" s="60">
        <f>IF($P167="A",SUMIFS(H168:H$180,$A168:$A$180,LEFT($A167,$Q167)&amp;"*",$P168:$P$180,"R"),SUMIFS('[1]Balanza Egresos'!$T$1:$T$65536,'[1]Balanza Egresos'!$A$1:$A$65536,$A167))</f>
        <v>5578030.8300000001</v>
      </c>
      <c r="I167" s="88"/>
      <c r="J167" s="62"/>
      <c r="K167" s="83">
        <v>0</v>
      </c>
      <c r="L167" s="83">
        <v>0</v>
      </c>
      <c r="M167" s="83">
        <v>14700000</v>
      </c>
      <c r="N167" s="83">
        <f>2000000</f>
        <v>2000000</v>
      </c>
      <c r="O167" s="83">
        <v>0</v>
      </c>
      <c r="P167" s="64" t="str">
        <f t="shared" si="20"/>
        <v>R</v>
      </c>
      <c r="Q167" s="64">
        <f t="shared" si="21"/>
        <v>4</v>
      </c>
      <c r="R167" s="78" t="str">
        <f t="shared" si="19"/>
        <v>SI</v>
      </c>
      <c r="S167" s="79"/>
      <c r="T167" s="80"/>
      <c r="U167" s="7"/>
      <c r="V167" s="68"/>
      <c r="W167" s="69"/>
      <c r="X167" s="70"/>
      <c r="Y167" s="69"/>
      <c r="Z167" s="71"/>
      <c r="AA167" s="72"/>
    </row>
    <row r="168" spans="1:27" s="73" customFormat="1" ht="15" hidden="1" x14ac:dyDescent="0.2">
      <c r="A168" s="74" t="s">
        <v>201</v>
      </c>
      <c r="B168" s="74"/>
      <c r="C168" s="87" t="str">
        <f>IFERROR(INDEX('[1]Balanza Egresos'!A$1:C$65536,MATCH(A168,'[1]Balanza Egresos'!A$1:A$65536,0),2),"SIN CUENTA")</f>
        <v>SIN CUENTA</v>
      </c>
      <c r="D168" s="60">
        <f>IF($P168="A",SUMIFS(D169:D$180,$A169:$A$180,LEFT($A168,$Q168)&amp;"*",$P169:$P$180,"R"),SUMIFS('[1]Balanza Egresos'!$E$1:$E$65536,'[1]Balanza Egresos'!$A$1:$A$65536,$A168))</f>
        <v>0</v>
      </c>
      <c r="E168" s="60">
        <f>IF($P168="A",SUMIFS(E169:E$180,$A169:$A$180,LEFT($A168,$Q168)&amp;"*",$P169:$P$180,"R"),((H168/[1]Parametros!$E$12)*12)+$I168)</f>
        <v>0</v>
      </c>
      <c r="F168" s="60">
        <f>IF($P168="A",SUMIFS(F169:F$1042,$A169:$A$1042,LEFT($A168,$Q168)&amp;"*",$P169:$P$1042,"R"),K168+L168+M168+N168+O168)</f>
        <v>0</v>
      </c>
      <c r="G168" s="81"/>
      <c r="H168" s="60">
        <f>IF($P168="A",SUMIFS(H169:H$180,$A169:$A$180,LEFT($A168,$Q168)&amp;"*",$P169:$P$180,"R"),SUMIFS('[1]Balanza Egresos'!$T$1:$T$65536,'[1]Balanza Egresos'!$A$1:$A$65536,$A168))</f>
        <v>0</v>
      </c>
      <c r="I168" s="88"/>
      <c r="J168" s="62"/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64" t="str">
        <f t="shared" si="20"/>
        <v>A</v>
      </c>
      <c r="Q168" s="64">
        <f t="shared" si="21"/>
        <v>3</v>
      </c>
      <c r="R168" s="78" t="str">
        <f t="shared" si="19"/>
        <v>NO</v>
      </c>
      <c r="S168" s="79"/>
      <c r="T168" s="80"/>
      <c r="U168" s="7"/>
      <c r="V168" s="68"/>
      <c r="W168" s="69"/>
      <c r="X168" s="70"/>
      <c r="Y168" s="69"/>
      <c r="Z168" s="71"/>
      <c r="AA168" s="72"/>
    </row>
    <row r="169" spans="1:27" s="73" customFormat="1" ht="15" hidden="1" x14ac:dyDescent="0.2">
      <c r="A169" s="74" t="s">
        <v>202</v>
      </c>
      <c r="B169" s="74"/>
      <c r="C169" s="87" t="str">
        <f>IFERROR(INDEX('[1]Balanza Egresos'!A$1:C$65536,MATCH(A169,'[1]Balanza Egresos'!A$1:A$65536,0),2),"SIN CUENTA")</f>
        <v>SIN CUENTA</v>
      </c>
      <c r="D169" s="60">
        <f>IF($P169="A",SUMIFS(D170:D$180,$A170:$A$180,LEFT($A169,$Q169)&amp;"*",$P170:$P$180,"R"),SUMIFS('[1]Balanza Egresos'!$E$1:$E$65536,'[1]Balanza Egresos'!$A$1:$A$65536,$A169))</f>
        <v>0</v>
      </c>
      <c r="E169" s="60">
        <f>IF($P169="A",SUMIFS(E170:E$180,$A170:$A$180,LEFT($A169,$Q169)&amp;"*",$P170:$P$180,"R"),((H169/[1]Parametros!$E$12)*12)+$I169)</f>
        <v>0</v>
      </c>
      <c r="F169" s="60">
        <f>IF($P169="A",SUMIFS(F170:F$1042,$A170:$A$1042,LEFT($A169,$Q169)&amp;"*",$P170:$P$1042,"R"),K169+L169+M169+N169+O169)</f>
        <v>0</v>
      </c>
      <c r="G169" s="81"/>
      <c r="H169" s="60">
        <f>IF($P169="A",SUMIFS(H170:H$180,$A170:$A$180,LEFT($A169,$Q169)&amp;"*",$P170:$P$180,"R"),SUMIFS('[1]Balanza Egresos'!$T$1:$T$65536,'[1]Balanza Egresos'!$A$1:$A$65536,$A169))</f>
        <v>0</v>
      </c>
      <c r="I169" s="88"/>
      <c r="J169" s="62"/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64" t="str">
        <f t="shared" si="20"/>
        <v>R</v>
      </c>
      <c r="Q169" s="64">
        <f t="shared" si="21"/>
        <v>4</v>
      </c>
      <c r="R169" s="78" t="str">
        <f t="shared" si="19"/>
        <v>NO</v>
      </c>
      <c r="S169" s="79"/>
      <c r="T169" s="80"/>
      <c r="U169" s="7"/>
      <c r="V169" s="68"/>
      <c r="W169" s="69"/>
      <c r="X169" s="70"/>
      <c r="Y169" s="69"/>
      <c r="Z169" s="71"/>
      <c r="AA169" s="72"/>
    </row>
    <row r="170" spans="1:27" s="73" customFormat="1" ht="15" hidden="1" x14ac:dyDescent="0.2">
      <c r="A170" s="74" t="s">
        <v>203</v>
      </c>
      <c r="B170" s="74"/>
      <c r="C170" s="87" t="str">
        <f>IFERROR(INDEX('[1]Balanza Egresos'!A$1:C$65536,MATCH(A170,'[1]Balanza Egresos'!A$1:A$65536,0),2),"SIN CUENTA")</f>
        <v>SIN CUENTA</v>
      </c>
      <c r="D170" s="60">
        <f>IF($P170="A",SUMIFS(D171:D$180,$A171:$A$180,LEFT($A170,$Q170)&amp;"*",$P171:$P$180,"R"),SUMIFS('[1]Balanza Egresos'!$E$1:$E$65536,'[1]Balanza Egresos'!$A$1:$A$65536,$A170))</f>
        <v>0</v>
      </c>
      <c r="E170" s="60">
        <f>IF($P170="A",SUMIFS(E171:E$180,$A171:$A$180,LEFT($A170,$Q170)&amp;"*",$P171:$P$180,"R"),((H170/[1]Parametros!$E$12)*12)+$I170)</f>
        <v>0</v>
      </c>
      <c r="F170" s="60">
        <f>IF($P170="A",SUMIFS(F171:F$1042,$A171:$A$1042,LEFT($A170,$Q170)&amp;"*",$P171:$P$1042,"R"),K170+L170+M170+N170+O170)</f>
        <v>0</v>
      </c>
      <c r="G170" s="81"/>
      <c r="H170" s="60">
        <f>IF($P170="A",SUMIFS(H171:H$180,$A171:$A$180,LEFT($A170,$Q170)&amp;"*",$P171:$P$180,"R"),SUMIFS('[1]Balanza Egresos'!$T$1:$T$65536,'[1]Balanza Egresos'!$A$1:$A$65536,$A170))</f>
        <v>0</v>
      </c>
      <c r="I170" s="88"/>
      <c r="J170" s="62"/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64" t="str">
        <f t="shared" si="20"/>
        <v>A</v>
      </c>
      <c r="Q170" s="64">
        <f t="shared" si="21"/>
        <v>3</v>
      </c>
      <c r="R170" s="78" t="str">
        <f t="shared" si="19"/>
        <v>NO</v>
      </c>
      <c r="S170" s="79"/>
      <c r="T170" s="80"/>
      <c r="U170" s="7"/>
      <c r="V170" s="68"/>
      <c r="W170" s="69"/>
      <c r="X170" s="70"/>
      <c r="Y170" s="69"/>
      <c r="Z170" s="71"/>
      <c r="AA170" s="72"/>
    </row>
    <row r="171" spans="1:27" s="73" customFormat="1" ht="15" hidden="1" x14ac:dyDescent="0.2">
      <c r="A171" s="74" t="s">
        <v>204</v>
      </c>
      <c r="B171" s="74"/>
      <c r="C171" s="87" t="str">
        <f>IFERROR(INDEX('[1]Balanza Egresos'!A$1:C$65536,MATCH(A171,'[1]Balanza Egresos'!A$1:A$65536,0),2),"SIN CUENTA")</f>
        <v>SIN CUENTA</v>
      </c>
      <c r="D171" s="60">
        <f>IF($P171="A",SUMIFS(D172:D$180,$A172:$A$180,LEFT($A171,$Q171)&amp;"*",$P172:$P$180,"R"),SUMIFS('[1]Balanza Egresos'!$E$1:$E$65536,'[1]Balanza Egresos'!$A$1:$A$65536,$A171))</f>
        <v>0</v>
      </c>
      <c r="E171" s="60">
        <f>IF($P171="A",SUMIFS(E172:E$180,$A172:$A$180,LEFT($A171,$Q171)&amp;"*",$P172:$P$180,"R"),((H171/[1]Parametros!$E$12)*12)+$I171)</f>
        <v>0</v>
      </c>
      <c r="F171" s="60">
        <f>IF($P171="A",SUMIFS(F172:F$1042,$A172:$A$1042,LEFT($A171,$Q171)&amp;"*",$P172:$P$1042,"R"),K171+L171+M171+N171+O171)</f>
        <v>0</v>
      </c>
      <c r="G171" s="81"/>
      <c r="H171" s="60">
        <f>IF($P171="A",SUMIFS(H172:H$180,$A172:$A$180,LEFT($A171,$Q171)&amp;"*",$P172:$P$180,"R"),SUMIFS('[1]Balanza Egresos'!$T$1:$T$65536,'[1]Balanza Egresos'!$A$1:$A$65536,$A171))</f>
        <v>0</v>
      </c>
      <c r="I171" s="88"/>
      <c r="J171" s="62"/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64" t="str">
        <f t="shared" si="20"/>
        <v>R</v>
      </c>
      <c r="Q171" s="64">
        <f t="shared" si="21"/>
        <v>4</v>
      </c>
      <c r="R171" s="78" t="str">
        <f t="shared" si="19"/>
        <v>NO</v>
      </c>
      <c r="S171" s="79"/>
      <c r="T171" s="80"/>
      <c r="U171" s="7"/>
      <c r="V171" s="68"/>
      <c r="W171" s="69"/>
      <c r="X171" s="70"/>
      <c r="Y171" s="69"/>
      <c r="Z171" s="71"/>
      <c r="AA171" s="72"/>
    </row>
    <row r="172" spans="1:27" s="73" customFormat="1" ht="15" hidden="1" x14ac:dyDescent="0.2">
      <c r="A172" s="74" t="s">
        <v>205</v>
      </c>
      <c r="B172" s="74"/>
      <c r="C172" s="87" t="str">
        <f>IFERROR(INDEX('[1]Balanza Egresos'!A$1:C$65536,MATCH(A172,'[1]Balanza Egresos'!A$1:A$65536,0),2),"SIN CUENTA")</f>
        <v>SIN CUENTA</v>
      </c>
      <c r="D172" s="60">
        <f>IF($P172="A",SUMIFS(D173:D$180,$A173:$A$180,LEFT($A172,$Q172)&amp;"*",$P173:$P$180,"R"),SUMIFS('[1]Balanza Egresos'!$E$1:$E$65536,'[1]Balanza Egresos'!$A$1:$A$65536,$A172))</f>
        <v>0</v>
      </c>
      <c r="E172" s="60">
        <f>IF($P172="A",SUMIFS(E173:E$180,$A173:$A$180,LEFT($A172,$Q172)&amp;"*",$P173:$P$180,"R"),((H172/[1]Parametros!$E$12)*12)+$I172)</f>
        <v>0</v>
      </c>
      <c r="F172" s="60">
        <f>IF($P172="A",SUMIFS(F173:F$1042,$A173:$A$1042,LEFT($A172,$Q172)&amp;"*",$P173:$P$1042,"R"),K172+L172+M172+N172+O172)</f>
        <v>0</v>
      </c>
      <c r="G172" s="81"/>
      <c r="H172" s="60">
        <f>IF($P172="A",SUMIFS(H173:H$180,$A173:$A$180,LEFT($A172,$Q172)&amp;"*",$P173:$P$180,"R"),SUMIFS('[1]Balanza Egresos'!$T$1:$T$65536,'[1]Balanza Egresos'!$A$1:$A$65536,$A172))</f>
        <v>0</v>
      </c>
      <c r="I172" s="88"/>
      <c r="J172" s="62"/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64" t="str">
        <f t="shared" si="20"/>
        <v>A</v>
      </c>
      <c r="Q172" s="64">
        <f t="shared" si="21"/>
        <v>3</v>
      </c>
      <c r="R172" s="78" t="str">
        <f t="shared" si="19"/>
        <v>NO</v>
      </c>
      <c r="S172" s="79"/>
      <c r="T172" s="80"/>
      <c r="U172" s="7"/>
      <c r="V172" s="68"/>
      <c r="W172" s="69"/>
      <c r="X172" s="70"/>
      <c r="Y172" s="69"/>
      <c r="Z172" s="71"/>
      <c r="AA172" s="72"/>
    </row>
    <row r="173" spans="1:27" s="73" customFormat="1" ht="15" hidden="1" x14ac:dyDescent="0.2">
      <c r="A173" s="74" t="s">
        <v>206</v>
      </c>
      <c r="B173" s="74"/>
      <c r="C173" s="87" t="str">
        <f>IFERROR(INDEX('[1]Balanza Egresos'!A$1:C$65536,MATCH(A173,'[1]Balanza Egresos'!A$1:A$65536,0),2),"SIN CUENTA")</f>
        <v>SIN CUENTA</v>
      </c>
      <c r="D173" s="60">
        <f>IF($P173="A",SUMIFS(D174:D$180,$A174:$A$180,LEFT($A173,$Q173)&amp;"*",$P174:$P$180,"R"),SUMIFS('[1]Balanza Egresos'!$E$1:$E$65536,'[1]Balanza Egresos'!$A$1:$A$65536,$A173))</f>
        <v>0</v>
      </c>
      <c r="E173" s="60">
        <f>IF($P173="A",SUMIFS(E174:E$180,$A174:$A$180,LEFT($A173,$Q173)&amp;"*",$P174:$P$180,"R"),((H173/[1]Parametros!$E$12)*12)+$I173)</f>
        <v>0</v>
      </c>
      <c r="F173" s="60">
        <f>IF($P173="A",SUMIFS(F174:F$1042,$A174:$A$1042,LEFT($A173,$Q173)&amp;"*",$P174:$P$1042,"R"),K173+L173+M173+N173+O173)</f>
        <v>0</v>
      </c>
      <c r="G173" s="81"/>
      <c r="H173" s="60">
        <f>IF($P173="A",SUMIFS(H174:H$180,$A174:$A$180,LEFT($A173,$Q173)&amp;"*",$P174:$P$180,"R"),SUMIFS('[1]Balanza Egresos'!$T$1:$T$65536,'[1]Balanza Egresos'!$A$1:$A$65536,$A173))</f>
        <v>0</v>
      </c>
      <c r="I173" s="88"/>
      <c r="J173" s="62"/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64" t="str">
        <f t="shared" si="20"/>
        <v>R</v>
      </c>
      <c r="Q173" s="64">
        <f t="shared" si="21"/>
        <v>4</v>
      </c>
      <c r="R173" s="78" t="str">
        <f t="shared" si="19"/>
        <v>NO</v>
      </c>
      <c r="S173" s="79"/>
      <c r="T173" s="80"/>
      <c r="U173" s="7"/>
      <c r="V173" s="68"/>
      <c r="W173" s="69"/>
      <c r="X173" s="70"/>
      <c r="Y173" s="69"/>
      <c r="Z173" s="71"/>
      <c r="AA173" s="72"/>
    </row>
    <row r="174" spans="1:27" s="73" customFormat="1" ht="15" x14ac:dyDescent="0.2">
      <c r="A174" s="74" t="s">
        <v>207</v>
      </c>
      <c r="B174" s="74"/>
      <c r="C174" s="87" t="str">
        <f>IFERROR(INDEX('[1]Balanza Egresos'!A$1:C$65536,MATCH(A174,'[1]Balanza Egresos'!A$1:A$65536,0),2),"SIN CUENTA")</f>
        <v>Trabajos de acabados en edificaciones y otros trabajos especializados</v>
      </c>
      <c r="D174" s="60">
        <f>IF($P174="A",SUMIFS(D175:D$180,$A175:$A$180,LEFT($A174,$Q174)&amp;"*",$P175:$P$180,"R"),SUMIFS('[1]Balanza Egresos'!$E$1:$E$65536,'[1]Balanza Egresos'!$A$1:$A$65536,$A174))</f>
        <v>900000</v>
      </c>
      <c r="E174" s="60">
        <f>IF($P174="A",SUMIFS(E175:E$180,$A175:$A$180,LEFT($A174,$Q174)&amp;"*",$P175:$P$180,"R"),((H174/[1]Parametros!$E$12)*12)+$I174)</f>
        <v>390687.10666666669</v>
      </c>
      <c r="F174" s="60">
        <f>IF($P174="A",SUMIFS(F175:F$1042,$A175:$A$1042,LEFT($A174,$Q174)&amp;"*",$P175:$P$1042,"R"),K174+L174+M174+N174+O174)</f>
        <v>75000</v>
      </c>
      <c r="G174" s="81"/>
      <c r="H174" s="60">
        <f>IF($P174="A",SUMIFS(H175:H$180,$A175:$A$180,LEFT($A174,$Q174)&amp;"*",$P175:$P$180,"R"),SUMIFS('[1]Balanza Egresos'!$T$1:$T$65536,'[1]Balanza Egresos'!$A$1:$A$65536,$A174))</f>
        <v>293015.33</v>
      </c>
      <c r="I174" s="88"/>
      <c r="J174" s="62"/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64" t="str">
        <f t="shared" si="20"/>
        <v>A</v>
      </c>
      <c r="Q174" s="64">
        <f t="shared" si="21"/>
        <v>3</v>
      </c>
      <c r="R174" s="78" t="str">
        <f t="shared" si="19"/>
        <v>SI</v>
      </c>
      <c r="S174" s="79"/>
      <c r="T174" s="80"/>
      <c r="U174" s="7"/>
      <c r="V174" s="68"/>
      <c r="W174" s="69"/>
      <c r="X174" s="70"/>
      <c r="Y174" s="69"/>
      <c r="Z174" s="71"/>
      <c r="AA174" s="72"/>
    </row>
    <row r="175" spans="1:27" s="73" customFormat="1" ht="15" x14ac:dyDescent="0.2">
      <c r="A175" s="74" t="s">
        <v>208</v>
      </c>
      <c r="B175" s="74"/>
      <c r="C175" s="87" t="str">
        <f>IFERROR(INDEX('[1]Balanza Egresos'!A$1:C$65536,MATCH(A175,'[1]Balanza Egresos'!A$1:A$65536,0),2),"SIN CUENTA")</f>
        <v>Trabajos de acabados en edificaciones y otros trabajos especializados</v>
      </c>
      <c r="D175" s="60">
        <f>IF($P175="A",SUMIFS(D176:D$180,$A176:$A$180,LEFT($A175,$Q175)&amp;"*",$P176:$P$180,"R"),SUMIFS('[1]Balanza Egresos'!$E$1:$E$65536,'[1]Balanza Egresos'!$A$1:$A$65536,$A175))</f>
        <v>900000</v>
      </c>
      <c r="E175" s="60">
        <f>IF($P175="A",SUMIFS(E176:E$180,$A176:$A$180,LEFT($A175,$Q175)&amp;"*",$P176:$P$180,"R"),((H175/[1]Parametros!$E$12)*12)+$I175)</f>
        <v>390687.10666666669</v>
      </c>
      <c r="F175" s="60">
        <f>IF($P175="A",SUMIFS(F176:F$1042,$A176:$A$1042,LEFT($A175,$Q175)&amp;"*",$P176:$P$1042,"R"),K175+L175+M175+N175+O175)</f>
        <v>75000</v>
      </c>
      <c r="G175" s="81" t="s">
        <v>209</v>
      </c>
      <c r="H175" s="60">
        <f>IF($P175="A",SUMIFS(H176:H$180,$A176:$A$180,LEFT($A175,$Q175)&amp;"*",$P176:$P$180,"R"),SUMIFS('[1]Balanza Egresos'!$T$1:$T$65536,'[1]Balanza Egresos'!$A$1:$A$65536,$A175))</f>
        <v>293015.33</v>
      </c>
      <c r="I175" s="88"/>
      <c r="J175" s="62"/>
      <c r="K175" s="83">
        <v>0</v>
      </c>
      <c r="L175" s="83">
        <v>0</v>
      </c>
      <c r="M175" s="83">
        <v>0</v>
      </c>
      <c r="N175" s="83">
        <v>0</v>
      </c>
      <c r="O175" s="83">
        <v>75000</v>
      </c>
      <c r="P175" s="64" t="str">
        <f t="shared" si="20"/>
        <v>R</v>
      </c>
      <c r="Q175" s="64">
        <f t="shared" si="21"/>
        <v>4</v>
      </c>
      <c r="R175" s="78" t="str">
        <f t="shared" si="19"/>
        <v>SI</v>
      </c>
      <c r="S175" s="79"/>
      <c r="T175" s="80"/>
      <c r="U175" s="7"/>
      <c r="V175" s="68"/>
      <c r="W175" s="69"/>
      <c r="X175" s="70"/>
      <c r="Y175" s="69"/>
      <c r="Z175" s="71"/>
      <c r="AA175" s="72"/>
    </row>
    <row r="176" spans="1:27" s="73" customFormat="1" ht="15" hidden="1" x14ac:dyDescent="0.2">
      <c r="A176" s="74" t="s">
        <v>210</v>
      </c>
      <c r="B176" s="74"/>
      <c r="C176" s="87" t="str">
        <f>IFERROR(INDEX('[1]Balanza Egresos'!A$1:C$65536,MATCH(A176,'[1]Balanza Egresos'!A$1:A$65536,0),2),"SIN CUENTA")</f>
        <v>SIN CUENTA</v>
      </c>
      <c r="D176" s="60">
        <f>IF($P176="A",SUMIFS(D177:D$180,$A177:$A$180,LEFT($A176,$Q176)&amp;"*",$P177:$P$180,"R"),SUMIFS('[1]Balanza Egresos'!$E$1:$E$65536,'[1]Balanza Egresos'!$A$1:$A$65536,$A176))</f>
        <v>0</v>
      </c>
      <c r="E176" s="60">
        <f>IF($P176="A",SUMIFS(E177:E$180,$A177:$A$180,LEFT($A176,$Q176)&amp;"*",$P177:$P$180,"R"),((H176/[1]Parametros!$E$12)*12)+$I176)</f>
        <v>0</v>
      </c>
      <c r="F176" s="60">
        <f>IF($P176="A",SUMIFS(F177:F$1042,$A177:$A$1042,LEFT($A176,$Q176)&amp;"*",$P177:$P$1042,"R"),K176+L176+M176+N176+O176)</f>
        <v>0</v>
      </c>
      <c r="G176" s="81"/>
      <c r="H176" s="60">
        <f>IF($P176="A",SUMIFS(H177:H$180,$A177:$A$180,LEFT($A176,$Q176)&amp;"*",$P177:$P$180,"R"),SUMIFS('[1]Balanza Egresos'!$T$1:$T$65536,'[1]Balanza Egresos'!$A$1:$A$65536,$A176))</f>
        <v>0</v>
      </c>
      <c r="I176" s="88"/>
      <c r="J176" s="62"/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64" t="str">
        <f t="shared" si="20"/>
        <v>A</v>
      </c>
      <c r="Q176" s="64">
        <f t="shared" si="21"/>
        <v>2</v>
      </c>
      <c r="R176" s="78" t="str">
        <f t="shared" si="19"/>
        <v>NO</v>
      </c>
      <c r="S176" s="79"/>
      <c r="T176" s="80"/>
      <c r="U176" s="7"/>
      <c r="V176" s="68"/>
      <c r="W176" s="69"/>
      <c r="X176" s="70"/>
      <c r="Y176" s="69"/>
      <c r="Z176" s="71"/>
      <c r="AA176" s="72"/>
    </row>
    <row r="177" spans="1:27" s="73" customFormat="1" ht="15" hidden="1" x14ac:dyDescent="0.2">
      <c r="A177" s="74" t="s">
        <v>211</v>
      </c>
      <c r="B177" s="74"/>
      <c r="C177" s="87" t="str">
        <f>IFERROR(INDEX('[1]Balanza Egresos'!A$1:C$65536,MATCH(A177,'[1]Balanza Egresos'!A$1:A$65536,0),2),"SIN CUENTA")</f>
        <v>SIN CUENTA</v>
      </c>
      <c r="D177" s="60">
        <f>IF($P177="A",SUMIFS(D178:D$180,$A178:$A$180,LEFT($A177,$Q177)&amp;"*",$P178:$P$180,"R"),SUMIFS('[1]Balanza Egresos'!$E$1:$E$65536,'[1]Balanza Egresos'!$A$1:$A$65536,$A177))</f>
        <v>0</v>
      </c>
      <c r="E177" s="60">
        <f>IF($P177="A",SUMIFS(E178:E$180,$A178:$A$180,LEFT($A177,$Q177)&amp;"*",$P178:$P$180,"R"),((H177/[1]Parametros!$E$12)*12)+$I177)</f>
        <v>0</v>
      </c>
      <c r="F177" s="60">
        <f>IF($P177="A",SUMIFS(F178:F$1042,$A178:$A$1042,LEFT($A177,$Q177)&amp;"*",$P178:$P$1042,"R"),K177+L177+M177+N177+O177)</f>
        <v>0</v>
      </c>
      <c r="G177" s="81"/>
      <c r="H177" s="60">
        <f>IF($P177="A",SUMIFS(H178:H$180,$A178:$A$180,LEFT($A177,$Q177)&amp;"*",$P178:$P$180,"R"),SUMIFS('[1]Balanza Egresos'!$T$1:$T$65536,'[1]Balanza Egresos'!$A$1:$A$65536,$A177))</f>
        <v>0</v>
      </c>
      <c r="I177" s="88"/>
      <c r="J177" s="62"/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64" t="str">
        <f t="shared" si="20"/>
        <v>A</v>
      </c>
      <c r="Q177" s="64">
        <f t="shared" si="21"/>
        <v>3</v>
      </c>
      <c r="R177" s="78" t="str">
        <f t="shared" si="19"/>
        <v>NO</v>
      </c>
      <c r="S177" s="79"/>
      <c r="T177" s="80"/>
      <c r="U177" s="7"/>
      <c r="V177" s="68"/>
      <c r="W177" s="69"/>
      <c r="X177" s="70"/>
      <c r="Y177" s="69"/>
      <c r="Z177" s="71"/>
      <c r="AA177" s="72"/>
    </row>
    <row r="178" spans="1:27" s="73" customFormat="1" ht="15" hidden="1" x14ac:dyDescent="0.2">
      <c r="A178" s="74" t="s">
        <v>212</v>
      </c>
      <c r="B178" s="74"/>
      <c r="C178" s="87" t="str">
        <f>IFERROR(INDEX('[1]Balanza Egresos'!A$1:C$65536,MATCH(A178,'[1]Balanza Egresos'!A$1:A$65536,0),2),"SIN CUENTA")</f>
        <v>SIN CUENTA</v>
      </c>
      <c r="D178" s="60">
        <f>IF($P178="A",SUMIFS(D179:D$180,$A179:$A$180,LEFT($A178,$Q178)&amp;"*",$P179:$P$180,"R"),SUMIFS('[1]Balanza Egresos'!$E$1:$E$65536,'[1]Balanza Egresos'!$A$1:$A$65536,$A178))</f>
        <v>0</v>
      </c>
      <c r="E178" s="60">
        <f>IF($P178="A",SUMIFS(E179:E$180,$A179:$A$180,LEFT($A178,$Q178)&amp;"*",$P179:$P$180,"R"),((H178/[1]Parametros!$E$12)*12)+$I178)</f>
        <v>0</v>
      </c>
      <c r="F178" s="60">
        <f>IF($P178="A",SUMIFS(F179:F$1042,$A179:$A$1042,LEFT($A178,$Q178)&amp;"*",$P179:$P$1042,"R"),K178+L178+M178+N178+O178)</f>
        <v>0</v>
      </c>
      <c r="G178" s="81"/>
      <c r="H178" s="60">
        <f>IF($P178="A",SUMIFS(H179:H$180,$A179:$A$180,LEFT($A178,$Q178)&amp;"*",$P179:$P$180,"R"),SUMIFS('[1]Balanza Egresos'!$T$1:$T$65536,'[1]Balanza Egresos'!$A$1:$A$65536,$A178))</f>
        <v>0</v>
      </c>
      <c r="I178" s="88"/>
      <c r="J178" s="62"/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64" t="str">
        <f t="shared" si="20"/>
        <v>R</v>
      </c>
      <c r="Q178" s="64">
        <f t="shared" si="21"/>
        <v>4</v>
      </c>
      <c r="R178" s="78" t="str">
        <f t="shared" si="19"/>
        <v>NO</v>
      </c>
      <c r="S178" s="79"/>
      <c r="T178" s="80"/>
      <c r="U178" s="7"/>
      <c r="V178" s="68"/>
      <c r="W178" s="69"/>
      <c r="X178" s="70"/>
      <c r="Y178" s="69"/>
      <c r="Z178" s="71"/>
      <c r="AA178" s="72"/>
    </row>
    <row r="179" spans="1:27" s="73" customFormat="1" ht="15" hidden="1" x14ac:dyDescent="0.2">
      <c r="A179" s="74" t="s">
        <v>213</v>
      </c>
      <c r="B179" s="74"/>
      <c r="C179" s="87" t="str">
        <f>IFERROR(INDEX('[1]Balanza Egresos'!A$1:C$65536,MATCH(A179,'[1]Balanza Egresos'!A$1:A$65536,0),2),"SIN CUENTA")</f>
        <v>SIN CUENTA</v>
      </c>
      <c r="D179" s="60">
        <f>IF($P179="A",SUMIFS(D180:D$180,$A180:$A$180,LEFT($A179,$Q179)&amp;"*",$P180:$P$180,"R"),SUMIFS('[1]Balanza Egresos'!$E$1:$E$65536,'[1]Balanza Egresos'!$A$1:$A$65536,$A179))</f>
        <v>0</v>
      </c>
      <c r="E179" s="60">
        <f>IF($P179="A",SUMIFS(E180:E$180,$A180:$A$180,LEFT($A179,$Q179)&amp;"*",$P180:$P$180,"R"),((H179/[1]Parametros!$E$12)*12)+$I179)</f>
        <v>0</v>
      </c>
      <c r="F179" s="60">
        <f>IF($P179="A",SUMIFS(F180:F$1042,$A180:$A$1042,LEFT($A179,$Q179)&amp;"*",$P180:$P$1042,"R"),K179+L179+M179+N179+O179)</f>
        <v>0</v>
      </c>
      <c r="G179" s="81"/>
      <c r="H179" s="60">
        <f>IF($P179="A",SUMIFS(H180:H$180,$A180:$A$180,LEFT($A179,$Q179)&amp;"*",$P180:$P$180,"R"),SUMIFS('[1]Balanza Egresos'!$T$1:$T$65536,'[1]Balanza Egresos'!$A$1:$A$65536,$A179))</f>
        <v>0</v>
      </c>
      <c r="I179" s="88"/>
      <c r="J179" s="62"/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64" t="str">
        <f t="shared" si="20"/>
        <v>A</v>
      </c>
      <c r="Q179" s="64">
        <f t="shared" si="21"/>
        <v>3</v>
      </c>
      <c r="R179" s="78" t="str">
        <f t="shared" si="19"/>
        <v>NO</v>
      </c>
      <c r="S179" s="79"/>
      <c r="T179" s="80"/>
      <c r="U179" s="7"/>
      <c r="V179" s="68"/>
      <c r="W179" s="69"/>
      <c r="X179" s="70"/>
      <c r="Y179" s="69"/>
      <c r="Z179" s="71"/>
      <c r="AA179" s="72"/>
    </row>
    <row r="180" spans="1:27" s="73" customFormat="1" ht="15" hidden="1" x14ac:dyDescent="0.2">
      <c r="A180" s="74" t="s">
        <v>214</v>
      </c>
      <c r="B180" s="74"/>
      <c r="C180" s="87" t="str">
        <f>IFERROR(INDEX('[1]Balanza Egresos'!A$1:C$65536,MATCH(A180,'[1]Balanza Egresos'!A$1:A$65536,0),2),"SIN CUENTA")</f>
        <v>SIN CUENTA</v>
      </c>
      <c r="D180" s="60">
        <f>IF($P180="A",SUMIFS(D$180:D181,$A$180:$A181,LEFT($A180,$Q180)&amp;"*",$P$180:$P181,"R"),SUMIFS('[1]Balanza Egresos'!$E$1:$E$65536,'[1]Balanza Egresos'!$A$1:$A$65536,$A180))</f>
        <v>0</v>
      </c>
      <c r="E180" s="60">
        <f>IF($P180="A",SUMIFS(E$180:E181,$A$180:$A181,LEFT($A180,$Q180)&amp;"*",$P$180:$P181,"R"),((H180/[1]Parametros!$E$12)*12)+$I180)</f>
        <v>0</v>
      </c>
      <c r="F180" s="60">
        <f>IF($P180="A",SUMIFS(F181:F$1042,$A181:$A$1042,LEFT($A180,$Q180)&amp;"*",$P181:$P$1042,"R"),K180+L180+M180+N180+O180)</f>
        <v>0</v>
      </c>
      <c r="G180" s="81"/>
      <c r="H180" s="60">
        <f>IF($P180="A",SUMIFS(H$180:H181,$A$180:$A181,LEFT($A180,$Q180)&amp;"*",$P$180:$P181,"R"),SUMIFS('[1]Balanza Egresos'!$T$1:$T$65536,'[1]Balanza Egresos'!$A$1:$A$65536,$A180))</f>
        <v>0</v>
      </c>
      <c r="I180" s="88"/>
      <c r="J180" s="62"/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64" t="str">
        <f t="shared" si="20"/>
        <v>R</v>
      </c>
      <c r="Q180" s="64">
        <f t="shared" si="21"/>
        <v>4</v>
      </c>
      <c r="R180" s="78" t="str">
        <f t="shared" si="19"/>
        <v>NO</v>
      </c>
      <c r="S180" s="79"/>
      <c r="T180" s="80"/>
      <c r="U180" s="7"/>
      <c r="V180" s="68"/>
      <c r="W180" s="69"/>
      <c r="X180" s="70"/>
      <c r="Y180" s="69"/>
      <c r="Z180" s="71"/>
      <c r="AA180" s="72"/>
    </row>
    <row r="181" spans="1:27" ht="15" x14ac:dyDescent="0.2">
      <c r="A181" s="7"/>
      <c r="B181" s="89"/>
      <c r="C181" s="90" t="s">
        <v>215</v>
      </c>
      <c r="D181" s="91">
        <f>SUMIF($Q$10:$Q$180,1,D$10:D$180)</f>
        <v>18948115.950000003</v>
      </c>
      <c r="E181" s="91">
        <f>SUMIF($Q$10:$Q$180,1,E$10:E$180)</f>
        <v>11369408.040000001</v>
      </c>
      <c r="F181" s="91">
        <f>SUMIF($Q$10:$Q$180,1,F$10:F$180)</f>
        <v>24821000</v>
      </c>
      <c r="G181" s="92"/>
      <c r="H181" s="91">
        <f>SUMIF($Q$10:$Q$180,1,H$10:H$180)</f>
        <v>8527056.0300000012</v>
      </c>
      <c r="I181" s="91"/>
      <c r="J181" s="7"/>
      <c r="K181" s="93">
        <f>SUMIF($Q$10:$Q$180,1,K$10:K$180)</f>
        <v>3373000</v>
      </c>
      <c r="L181" s="93">
        <f>SUMIF($Q$10:$Q$180,1,L$10:L$180)</f>
        <v>1600000</v>
      </c>
      <c r="M181" s="93">
        <f>SUMIF($Q$10:$Q$180,1,M$10:M$180)</f>
        <v>1715000</v>
      </c>
      <c r="N181" s="93">
        <f>SUMIF($Q$10:$Q$180,1,N$10:N$180)</f>
        <v>650000</v>
      </c>
      <c r="O181" s="93">
        <f>SUMIF($Q$10:$Q$180,1,O$10:O$180)</f>
        <v>348000</v>
      </c>
      <c r="P181" s="94"/>
      <c r="Q181" s="94"/>
      <c r="R181" s="78" t="str">
        <f>IF(ABS(D181+E181+F181+H181)&gt;0,"SI","NO")</f>
        <v>SI</v>
      </c>
      <c r="S181" s="78"/>
      <c r="T181" s="78"/>
      <c r="U181" s="7"/>
      <c r="V181" s="95">
        <f>D181-E181</f>
        <v>7578707.910000002</v>
      </c>
      <c r="W181" s="96">
        <f>IF(D181=0,0,V181/D181)</f>
        <v>0.39997158187117809</v>
      </c>
      <c r="X181" s="95">
        <f>F181-D181</f>
        <v>5872884.049999997</v>
      </c>
      <c r="Y181" s="96">
        <f>IF(D181=0,0,X181/D181)</f>
        <v>0.30994554104995309</v>
      </c>
      <c r="Z181" s="97">
        <f>+F181-E181</f>
        <v>13451591.959999999</v>
      </c>
      <c r="AA181" s="96">
        <f>IF(E181=0,0,Z181/E181)</f>
        <v>1.1831391671997724</v>
      </c>
    </row>
    <row r="182" spans="1:27" x14ac:dyDescent="0.2">
      <c r="A182" s="7"/>
      <c r="B182" s="89"/>
      <c r="C182" s="7"/>
      <c r="D182" s="98"/>
      <c r="E182" s="98"/>
      <c r="F182" s="98"/>
      <c r="G182" s="7"/>
      <c r="H182" s="98"/>
      <c r="I182" s="98"/>
      <c r="J182" s="3"/>
      <c r="K182" s="8"/>
      <c r="L182" s="8"/>
      <c r="M182" s="8"/>
      <c r="N182" s="8"/>
      <c r="O182" s="8"/>
      <c r="P182" s="99" t="s">
        <v>216</v>
      </c>
      <c r="Q182" s="99"/>
      <c r="R182" s="100"/>
      <c r="S182" s="100"/>
      <c r="T182" s="100"/>
      <c r="U182" s="100"/>
      <c r="V182" s="8"/>
      <c r="W182" s="7"/>
      <c r="X182" s="8"/>
      <c r="Y182" s="7"/>
      <c r="Z182" s="8"/>
      <c r="AA182" s="7"/>
    </row>
    <row r="183" spans="1:27" ht="12.75" customHeight="1" x14ac:dyDescent="0.2">
      <c r="A183" s="7"/>
      <c r="B183" s="89"/>
      <c r="C183" s="101"/>
      <c r="D183" s="98"/>
      <c r="E183" s="98"/>
      <c r="F183" s="98"/>
      <c r="G183" s="7"/>
      <c r="H183" s="102"/>
      <c r="I183" s="102"/>
      <c r="J183" s="3"/>
      <c r="K183" s="8"/>
      <c r="L183" s="8"/>
      <c r="M183" s="8"/>
      <c r="N183" s="8"/>
      <c r="O183" s="8"/>
      <c r="P183" s="103"/>
      <c r="Q183" s="103"/>
      <c r="R183" s="102"/>
      <c r="S183" s="103"/>
      <c r="T183" s="103"/>
      <c r="U183" s="7"/>
      <c r="V183" s="8"/>
      <c r="W183" s="7"/>
      <c r="X183" s="8"/>
      <c r="Y183" s="7"/>
      <c r="Z183" s="8"/>
      <c r="AA183" s="7"/>
    </row>
    <row r="184" spans="1:27" ht="15" x14ac:dyDescent="0.2">
      <c r="A184" s="7"/>
      <c r="B184" s="89"/>
      <c r="C184" s="104"/>
      <c r="D184" s="105"/>
      <c r="E184" s="105"/>
      <c r="F184" s="106"/>
      <c r="G184" s="107"/>
      <c r="H184" s="108"/>
      <c r="I184" s="108"/>
      <c r="J184" s="3"/>
      <c r="K184" s="8"/>
      <c r="L184" s="8"/>
      <c r="M184" s="8"/>
      <c r="N184" s="8"/>
      <c r="O184" s="8"/>
      <c r="P184" s="103"/>
      <c r="Q184" s="103"/>
      <c r="R184" s="102"/>
      <c r="S184" s="103"/>
      <c r="T184" s="103"/>
      <c r="U184" s="7"/>
      <c r="V184" s="8" t="str">
        <f>CONCATENATE("SU PRESUPUESTO ",F9, " EXCEDE EN ")</f>
        <v xml:space="preserve">SU PRESUPUESTO 2021 EXCEDE EN </v>
      </c>
      <c r="W184" s="7"/>
      <c r="X184" s="8"/>
      <c r="Y184" s="7"/>
      <c r="Z184" s="8"/>
      <c r="AA184" s="7"/>
    </row>
    <row r="185" spans="1:27" ht="13.5" customHeight="1" x14ac:dyDescent="0.2">
      <c r="A185" s="7"/>
      <c r="B185" s="89"/>
      <c r="C185" s="104"/>
      <c r="D185" s="109"/>
      <c r="E185" s="109"/>
      <c r="F185" s="109"/>
      <c r="G185" s="107"/>
      <c r="H185" s="108"/>
      <c r="I185" s="108"/>
      <c r="J185" s="3"/>
      <c r="K185" s="8"/>
      <c r="L185" s="8"/>
      <c r="M185" s="8"/>
      <c r="N185" s="8"/>
      <c r="O185" s="8"/>
      <c r="P185" s="103"/>
      <c r="Q185" s="103"/>
      <c r="R185" s="102"/>
      <c r="S185" s="103"/>
      <c r="T185" s="103"/>
      <c r="U185" s="7"/>
      <c r="V185" s="8" t="s">
        <v>217</v>
      </c>
      <c r="W185" s="7"/>
      <c r="X185" s="8"/>
      <c r="Y185" s="7"/>
      <c r="Z185" s="8"/>
      <c r="AA185" s="7"/>
    </row>
    <row r="186" spans="1:27" x14ac:dyDescent="0.2">
      <c r="A186" s="7"/>
      <c r="B186" s="89"/>
      <c r="C186" s="7"/>
      <c r="D186" s="109"/>
      <c r="E186" s="109"/>
      <c r="F186" s="109"/>
      <c r="G186" s="7"/>
      <c r="H186" s="108"/>
      <c r="I186" s="108"/>
      <c r="J186" s="3"/>
      <c r="K186" s="8"/>
      <c r="L186" s="8"/>
      <c r="M186" s="8"/>
      <c r="N186" s="8"/>
      <c r="O186" s="8"/>
      <c r="P186" s="103"/>
      <c r="Q186" s="103"/>
      <c r="R186" s="102"/>
      <c r="S186" s="103"/>
      <c r="T186" s="103"/>
      <c r="U186" s="7"/>
      <c r="V186" s="8"/>
      <c r="W186" s="7"/>
      <c r="X186" s="8"/>
      <c r="Y186" s="7"/>
      <c r="Z186" s="8"/>
      <c r="AA186" s="7"/>
    </row>
    <row r="187" spans="1:27" x14ac:dyDescent="0.2">
      <c r="A187" s="7"/>
      <c r="B187" s="89"/>
      <c r="C187" s="7"/>
      <c r="D187" s="109"/>
      <c r="E187" s="109"/>
      <c r="F187" s="109"/>
      <c r="G187" s="100"/>
      <c r="H187" s="98"/>
      <c r="I187" s="98"/>
      <c r="J187" s="3"/>
      <c r="K187" s="8"/>
      <c r="L187" s="8"/>
      <c r="M187" s="8"/>
      <c r="N187" s="8"/>
      <c r="O187" s="8"/>
      <c r="P187" s="26"/>
      <c r="Q187" s="26"/>
      <c r="R187" s="7"/>
      <c r="S187" s="7"/>
      <c r="T187" s="7"/>
      <c r="U187" s="7"/>
      <c r="V187" s="8"/>
      <c r="W187" s="7"/>
      <c r="X187" s="8"/>
      <c r="Y187" s="7"/>
      <c r="Z187" s="8"/>
      <c r="AA187" s="7"/>
    </row>
    <row r="188" spans="1:27" x14ac:dyDescent="0.2">
      <c r="A188" s="7"/>
      <c r="B188" s="89"/>
      <c r="C188" s="7"/>
      <c r="D188" s="109"/>
      <c r="E188" s="109"/>
      <c r="F188" s="109"/>
      <c r="G188" s="7"/>
      <c r="H188" s="98"/>
      <c r="I188" s="98"/>
      <c r="J188" s="3"/>
      <c r="K188" s="8"/>
      <c r="L188" s="8"/>
      <c r="M188" s="8"/>
      <c r="N188" s="8"/>
      <c r="O188" s="8"/>
      <c r="P188" s="26"/>
      <c r="Q188" s="26"/>
      <c r="R188" s="7"/>
      <c r="S188" s="7"/>
      <c r="T188" s="7"/>
      <c r="U188" s="7"/>
      <c r="V188" s="8"/>
      <c r="W188" s="7"/>
      <c r="X188" s="8"/>
      <c r="Y188" s="7"/>
      <c r="Z188" s="8"/>
      <c r="AA188" s="7"/>
    </row>
    <row r="189" spans="1:27" x14ac:dyDescent="0.2">
      <c r="A189" s="7"/>
      <c r="B189" s="89"/>
      <c r="C189" s="7"/>
      <c r="D189" s="109"/>
      <c r="E189" s="109"/>
      <c r="F189" s="109"/>
      <c r="G189" s="7"/>
      <c r="H189" s="98"/>
      <c r="I189" s="98"/>
      <c r="J189" s="3"/>
      <c r="K189" s="8"/>
      <c r="L189" s="8"/>
      <c r="M189" s="8"/>
      <c r="N189" s="8"/>
      <c r="O189" s="8"/>
      <c r="P189" s="26"/>
      <c r="Q189" s="26"/>
      <c r="R189" s="7" t="s">
        <v>216</v>
      </c>
      <c r="S189" s="7"/>
      <c r="T189" s="7"/>
      <c r="U189" s="7"/>
      <c r="V189" s="8"/>
      <c r="W189" s="7"/>
      <c r="X189" s="8"/>
      <c r="Y189" s="7"/>
      <c r="Z189" s="8"/>
      <c r="AA189" s="7"/>
    </row>
    <row r="190" spans="1:27" x14ac:dyDescent="0.2">
      <c r="A190" s="7"/>
      <c r="B190" s="89"/>
      <c r="C190" s="7"/>
      <c r="D190" s="109"/>
      <c r="E190" s="109"/>
      <c r="F190" s="109"/>
      <c r="G190" s="7"/>
      <c r="H190" s="98"/>
      <c r="I190" s="98"/>
      <c r="J190" s="3"/>
      <c r="K190" s="100"/>
      <c r="L190" s="8"/>
      <c r="M190" s="8"/>
      <c r="N190" s="8"/>
      <c r="O190" s="8"/>
      <c r="P190" s="78"/>
      <c r="Q190" s="78"/>
      <c r="R190" s="100"/>
      <c r="S190" s="100"/>
      <c r="T190" s="100"/>
      <c r="U190" s="7"/>
      <c r="V190" s="8"/>
      <c r="W190" s="7"/>
      <c r="X190" s="8"/>
      <c r="Y190" s="7"/>
      <c r="Z190" s="8"/>
      <c r="AA190" s="7"/>
    </row>
    <row r="191" spans="1:27" x14ac:dyDescent="0.2">
      <c r="A191" s="7"/>
      <c r="B191" s="89"/>
      <c r="C191" s="7"/>
      <c r="D191" s="98"/>
      <c r="E191" s="110"/>
      <c r="F191" s="111"/>
      <c r="G191" s="100"/>
      <c r="H191" s="98"/>
      <c r="I191" s="98"/>
      <c r="J191" s="3"/>
      <c r="K191" s="8"/>
      <c r="L191" s="8"/>
      <c r="M191" s="8"/>
      <c r="N191" s="8"/>
      <c r="O191" s="8"/>
      <c r="P191" s="26"/>
      <c r="Q191" s="26"/>
      <c r="R191" s="7"/>
      <c r="S191" s="7"/>
      <c r="T191" s="7"/>
      <c r="U191" s="7"/>
      <c r="V191" s="8"/>
      <c r="W191" s="7"/>
      <c r="X191" s="8"/>
      <c r="Y191" s="7"/>
      <c r="Z191" s="8"/>
      <c r="AA191" s="7"/>
    </row>
    <row r="192" spans="1:27" x14ac:dyDescent="0.2">
      <c r="A192" s="7"/>
      <c r="B192" s="89"/>
      <c r="C192" s="7"/>
      <c r="D192" s="98"/>
      <c r="E192" s="98"/>
      <c r="F192" s="111"/>
      <c r="G192" s="7"/>
      <c r="H192" s="98"/>
      <c r="I192" s="98"/>
      <c r="J192" s="3"/>
      <c r="K192" s="8"/>
      <c r="L192" s="8"/>
      <c r="M192" s="8"/>
      <c r="N192" s="8"/>
      <c r="O192" s="8"/>
      <c r="P192" s="26"/>
      <c r="Q192" s="26"/>
      <c r="R192" s="7"/>
      <c r="S192" s="7"/>
      <c r="T192" s="7"/>
      <c r="U192" s="7"/>
      <c r="V192" s="8"/>
      <c r="W192" s="7"/>
      <c r="X192" s="8"/>
      <c r="Y192" s="7"/>
      <c r="Z192" s="8"/>
      <c r="AA192" s="7"/>
    </row>
    <row r="193" spans="1:27" x14ac:dyDescent="0.2">
      <c r="A193" s="7"/>
      <c r="B193" s="89"/>
      <c r="C193" s="7"/>
      <c r="D193" s="98"/>
      <c r="E193" s="98"/>
      <c r="F193" s="111"/>
      <c r="G193" s="7"/>
      <c r="H193" s="98"/>
      <c r="I193" s="98"/>
      <c r="J193" s="3"/>
      <c r="K193" s="8"/>
      <c r="L193" s="8"/>
      <c r="M193" s="8"/>
      <c r="N193" s="8"/>
      <c r="O193" s="8"/>
      <c r="P193" s="26"/>
      <c r="Q193" s="26"/>
      <c r="R193" s="7"/>
      <c r="S193" s="7"/>
      <c r="T193" s="7"/>
      <c r="U193" s="7"/>
      <c r="V193" s="8"/>
      <c r="W193" s="7"/>
      <c r="X193" s="8"/>
      <c r="Y193" s="7"/>
      <c r="Z193" s="8"/>
      <c r="AA193" s="7"/>
    </row>
    <row r="194" spans="1:27" x14ac:dyDescent="0.2">
      <c r="A194" s="7"/>
      <c r="B194" s="89"/>
      <c r="C194" s="7"/>
      <c r="D194" s="98"/>
      <c r="E194" s="98"/>
      <c r="F194" s="111"/>
      <c r="G194" s="7"/>
      <c r="H194" s="98"/>
      <c r="I194" s="98"/>
      <c r="J194" s="3"/>
      <c r="K194" s="8"/>
      <c r="L194" s="8"/>
      <c r="M194" s="8"/>
      <c r="N194" s="8"/>
      <c r="O194" s="8"/>
      <c r="P194" s="26"/>
      <c r="Q194" s="26"/>
      <c r="R194" s="7"/>
      <c r="S194" s="7"/>
      <c r="T194" s="7"/>
      <c r="U194" s="7"/>
      <c r="V194" s="8"/>
      <c r="W194" s="7"/>
      <c r="X194" s="8"/>
      <c r="Y194" s="7"/>
      <c r="Z194" s="8"/>
      <c r="AA194" s="7"/>
    </row>
    <row r="195" spans="1:27" x14ac:dyDescent="0.2">
      <c r="A195" s="7"/>
      <c r="B195" s="89"/>
      <c r="C195" s="7"/>
      <c r="D195" s="98"/>
      <c r="E195" s="98"/>
      <c r="F195" s="98"/>
      <c r="G195" s="7"/>
      <c r="H195" s="98"/>
      <c r="I195" s="98"/>
      <c r="J195" s="3"/>
      <c r="K195" s="8"/>
      <c r="L195" s="8"/>
      <c r="M195" s="8"/>
      <c r="N195" s="8"/>
      <c r="O195" s="8"/>
      <c r="P195" s="26"/>
      <c r="Q195" s="26"/>
      <c r="R195" s="7"/>
      <c r="S195" s="7"/>
      <c r="T195" s="7"/>
      <c r="U195" s="7"/>
      <c r="V195" s="8"/>
      <c r="W195" s="7"/>
      <c r="X195" s="8"/>
      <c r="Y195" s="7"/>
      <c r="Z195" s="8"/>
      <c r="AA195" s="7"/>
    </row>
  </sheetData>
  <sheetCalcPr fullCalcOnLoad="1"/>
  <sheetProtection formatCells="0" formatColumns="0" formatRows="0" insertRows="0" autoFilter="0"/>
  <autoFilter ref="A9:BT181">
    <filterColumn colId="17">
      <filters>
        <filter val="SI"/>
      </filters>
    </filterColumn>
  </autoFilter>
  <mergeCells count="24">
    <mergeCell ref="Z8:AA8"/>
    <mergeCell ref="H184:I186"/>
    <mergeCell ref="Q8:Q9"/>
    <mergeCell ref="R8:R9"/>
    <mergeCell ref="S8:S9"/>
    <mergeCell ref="T8:T9"/>
    <mergeCell ref="V8:W8"/>
    <mergeCell ref="X8:Y8"/>
    <mergeCell ref="A7:G7"/>
    <mergeCell ref="Q7:T7"/>
    <mergeCell ref="A8:A9"/>
    <mergeCell ref="B8:B9"/>
    <mergeCell ref="C8:C9"/>
    <mergeCell ref="G8:G9"/>
    <mergeCell ref="H8:H9"/>
    <mergeCell ref="I8:I9"/>
    <mergeCell ref="K8:N8"/>
    <mergeCell ref="P8:P9"/>
    <mergeCell ref="A1:G1"/>
    <mergeCell ref="A2:G2"/>
    <mergeCell ref="A3:G3"/>
    <mergeCell ref="K4:O4"/>
    <mergeCell ref="A5:G5"/>
    <mergeCell ref="A6:F6"/>
  </mergeCells>
  <conditionalFormatting sqref="V1:AA9 V181:AA65536">
    <cfRule type="cellIs" dxfId="39" priority="40" stopIfTrue="1" operator="lessThan">
      <formula>0</formula>
    </cfRule>
  </conditionalFormatting>
  <conditionalFormatting sqref="V10:AA18 V27:AA27 V76:AA77 V79:AA79 V81:AA82 V73:AA74 V71:AA71 V89:AA95">
    <cfRule type="cellIs" dxfId="38" priority="39" stopIfTrue="1" operator="lessThan">
      <formula>0</formula>
    </cfRule>
  </conditionalFormatting>
  <conditionalFormatting sqref="V19:AA22">
    <cfRule type="cellIs" dxfId="37" priority="38" stopIfTrue="1" operator="lessThan">
      <formula>0</formula>
    </cfRule>
  </conditionalFormatting>
  <conditionalFormatting sqref="V23:AA26">
    <cfRule type="cellIs" dxfId="36" priority="37" stopIfTrue="1" operator="lessThan">
      <formula>0</formula>
    </cfRule>
  </conditionalFormatting>
  <conditionalFormatting sqref="V28:AA31">
    <cfRule type="cellIs" dxfId="35" priority="36" stopIfTrue="1" operator="lessThan">
      <formula>0</formula>
    </cfRule>
  </conditionalFormatting>
  <conditionalFormatting sqref="V32:AA33">
    <cfRule type="cellIs" dxfId="34" priority="35" stopIfTrue="1" operator="lessThan">
      <formula>0</formula>
    </cfRule>
  </conditionalFormatting>
  <conditionalFormatting sqref="V34:AA37">
    <cfRule type="cellIs" dxfId="33" priority="34" stopIfTrue="1" operator="lessThan">
      <formula>0</formula>
    </cfRule>
  </conditionalFormatting>
  <conditionalFormatting sqref="V38:AA38">
    <cfRule type="cellIs" dxfId="32" priority="33" stopIfTrue="1" operator="lessThan">
      <formula>0</formula>
    </cfRule>
  </conditionalFormatting>
  <conditionalFormatting sqref="V75:AA75">
    <cfRule type="cellIs" dxfId="31" priority="32" stopIfTrue="1" operator="lessThan">
      <formula>0</formula>
    </cfRule>
  </conditionalFormatting>
  <conditionalFormatting sqref="V78:AA78">
    <cfRule type="cellIs" dxfId="30" priority="31" stopIfTrue="1" operator="lessThan">
      <formula>0</formula>
    </cfRule>
  </conditionalFormatting>
  <conditionalFormatting sqref="V80:AA80">
    <cfRule type="cellIs" dxfId="29" priority="30" stopIfTrue="1" operator="lessThan">
      <formula>0</formula>
    </cfRule>
  </conditionalFormatting>
  <conditionalFormatting sqref="V83:AA83">
    <cfRule type="cellIs" dxfId="28" priority="29" stopIfTrue="1" operator="lessThan">
      <formula>0</formula>
    </cfRule>
  </conditionalFormatting>
  <conditionalFormatting sqref="V84:AA87">
    <cfRule type="cellIs" dxfId="27" priority="28" stopIfTrue="1" operator="lessThan">
      <formula>0</formula>
    </cfRule>
  </conditionalFormatting>
  <conditionalFormatting sqref="V96:AA96">
    <cfRule type="cellIs" dxfId="26" priority="27" stopIfTrue="1" operator="lessThan">
      <formula>0</formula>
    </cfRule>
  </conditionalFormatting>
  <conditionalFormatting sqref="V39:AA45">
    <cfRule type="cellIs" dxfId="25" priority="26" stopIfTrue="1" operator="lessThan">
      <formula>0</formula>
    </cfRule>
  </conditionalFormatting>
  <conditionalFormatting sqref="V46:AA46">
    <cfRule type="cellIs" dxfId="24" priority="25" stopIfTrue="1" operator="lessThan">
      <formula>0</formula>
    </cfRule>
  </conditionalFormatting>
  <conditionalFormatting sqref="V72:AA72">
    <cfRule type="cellIs" dxfId="23" priority="24" stopIfTrue="1" operator="lessThan">
      <formula>0</formula>
    </cfRule>
  </conditionalFormatting>
  <conditionalFormatting sqref="V88:AA88">
    <cfRule type="cellIs" dxfId="22" priority="23" stopIfTrue="1" operator="lessThan">
      <formula>0</formula>
    </cfRule>
  </conditionalFormatting>
  <conditionalFormatting sqref="V47:AA49">
    <cfRule type="cellIs" dxfId="21" priority="22" stopIfTrue="1" operator="lessThan">
      <formula>0</formula>
    </cfRule>
  </conditionalFormatting>
  <conditionalFormatting sqref="V50:AA50">
    <cfRule type="cellIs" dxfId="20" priority="21" stopIfTrue="1" operator="lessThan">
      <formula>0</formula>
    </cfRule>
  </conditionalFormatting>
  <conditionalFormatting sqref="V102:AA103">
    <cfRule type="cellIs" dxfId="19" priority="20" stopIfTrue="1" operator="lessThan">
      <formula>0</formula>
    </cfRule>
  </conditionalFormatting>
  <conditionalFormatting sqref="V105:AA106">
    <cfRule type="cellIs" dxfId="18" priority="19" stopIfTrue="1" operator="lessThan">
      <formula>0</formula>
    </cfRule>
  </conditionalFormatting>
  <conditionalFormatting sqref="V101:AA101">
    <cfRule type="cellIs" dxfId="17" priority="18" stopIfTrue="1" operator="lessThan">
      <formula>0</formula>
    </cfRule>
  </conditionalFormatting>
  <conditionalFormatting sqref="V104:AA104">
    <cfRule type="cellIs" dxfId="16" priority="17" stopIfTrue="1" operator="lessThan">
      <formula>0</formula>
    </cfRule>
  </conditionalFormatting>
  <conditionalFormatting sqref="V98:AA100">
    <cfRule type="cellIs" dxfId="15" priority="16" stopIfTrue="1" operator="lessThan">
      <formula>0</formula>
    </cfRule>
  </conditionalFormatting>
  <conditionalFormatting sqref="V97:AA97">
    <cfRule type="cellIs" dxfId="14" priority="15" stopIfTrue="1" operator="lessThan">
      <formula>0</formula>
    </cfRule>
  </conditionalFormatting>
  <conditionalFormatting sqref="V107:AA107">
    <cfRule type="cellIs" dxfId="13" priority="14" stopIfTrue="1" operator="lessThan">
      <formula>0</formula>
    </cfRule>
  </conditionalFormatting>
  <conditionalFormatting sqref="V51:AA51">
    <cfRule type="cellIs" dxfId="12" priority="12" stopIfTrue="1" operator="lessThan">
      <formula>0</formula>
    </cfRule>
  </conditionalFormatting>
  <conditionalFormatting sqref="V52:AA61">
    <cfRule type="cellIs" dxfId="11" priority="13" stopIfTrue="1" operator="lessThan">
      <formula>0</formula>
    </cfRule>
  </conditionalFormatting>
  <conditionalFormatting sqref="V62:AA62">
    <cfRule type="cellIs" dxfId="10" priority="10" stopIfTrue="1" operator="lessThan">
      <formula>0</formula>
    </cfRule>
  </conditionalFormatting>
  <conditionalFormatting sqref="V63:AA70">
    <cfRule type="cellIs" dxfId="9" priority="11" stopIfTrue="1" operator="lessThan">
      <formula>0</formula>
    </cfRule>
  </conditionalFormatting>
  <conditionalFormatting sqref="V108:AA180">
    <cfRule type="cellIs" dxfId="8" priority="9" stopIfTrue="1" operator="lessThan">
      <formula>0</formula>
    </cfRule>
  </conditionalFormatting>
  <conditionalFormatting sqref="A10:F180">
    <cfRule type="expression" dxfId="7" priority="8" stopIfTrue="1">
      <formula>$P10="A"</formula>
    </cfRule>
  </conditionalFormatting>
  <conditionalFormatting sqref="C10:F180">
    <cfRule type="expression" dxfId="6" priority="7" stopIfTrue="1">
      <formula>$P10="R"</formula>
    </cfRule>
  </conditionalFormatting>
  <conditionalFormatting sqref="K10:N180">
    <cfRule type="expression" dxfId="5" priority="5" stopIfTrue="1">
      <formula>$P10="A"</formula>
    </cfRule>
    <cfRule type="expression" dxfId="4" priority="6" stopIfTrue="1">
      <formula>$P10="R"</formula>
    </cfRule>
  </conditionalFormatting>
  <conditionalFormatting sqref="H10:I180">
    <cfRule type="expression" dxfId="3" priority="3" stopIfTrue="1">
      <formula>$P10="A"</formula>
    </cfRule>
    <cfRule type="expression" dxfId="2" priority="4" stopIfTrue="1">
      <formula>$P10="R"</formula>
    </cfRule>
  </conditionalFormatting>
  <conditionalFormatting sqref="O10:O180">
    <cfRule type="expression" dxfId="1" priority="1" stopIfTrue="1">
      <formula>$P10="A"</formula>
    </cfRule>
    <cfRule type="expression" dxfId="0" priority="2" stopIfTrue="1">
      <formula>$P10="R"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headerFooter>
    <oddFooter>&amp;LJMAS Nuevo Casas Grandes&amp;R&amp;P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Inversiones</vt:lpstr>
      <vt:lpstr>Inversiones!Área_de_impresión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jose_luis</dc:creator>
  <cp:lastModifiedBy>jose_luis</cp:lastModifiedBy>
  <dcterms:created xsi:type="dcterms:W3CDTF">2021-04-26T17:24:37Z</dcterms:created>
  <dcterms:modified xsi:type="dcterms:W3CDTF">2021-04-26T17:26:08Z</dcterms:modified>
</cp:coreProperties>
</file>